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kazky\Projekcni_cinnost\2018\05_Dřevnice - Kašava\PD\texty\"/>
    </mc:Choice>
  </mc:AlternateContent>
  <xr:revisionPtr revIDLastSave="0" documentId="13_ncr:1_{5BC4A05D-977A-494B-8FB0-46775BFFB242}" xr6:coauthVersionLast="40" xr6:coauthVersionMax="40" xr10:uidLastSave="{00000000-0000-0000-0000-000000000000}"/>
  <bookViews>
    <workbookView xWindow="0" yWindow="0" windowWidth="28800" windowHeight="12165" xr2:uid="{00000000-000D-0000-FFFF-FFFF00000000}"/>
  </bookViews>
  <sheets>
    <sheet name="výkaz výměr" sheetId="1" r:id="rId1"/>
    <sheet name="kubaturový list" sheetId="2" r:id="rId2"/>
  </sheets>
  <definedNames>
    <definedName name="_xlnm.Print_Area" localSheetId="1">'kubaturový list'!$A$1:$N$71</definedName>
    <definedName name="_xlnm.Print_Area" localSheetId="0">'výkaz výměr'!$A$1:$J$50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6" i="1" l="1"/>
  <c r="I37" i="1" s="1"/>
  <c r="I48" i="1"/>
  <c r="I43" i="1"/>
  <c r="I29" i="1"/>
  <c r="I27" i="1" s="1"/>
  <c r="I28" i="1" s="1"/>
  <c r="A12" i="2"/>
  <c r="A14" i="2" s="1"/>
  <c r="A16" i="2" s="1"/>
  <c r="A18" i="2" s="1"/>
  <c r="A20" i="2" s="1"/>
  <c r="A22" i="2" s="1"/>
  <c r="A24" i="2" s="1"/>
  <c r="A26" i="2" s="1"/>
  <c r="A28" i="2" s="1"/>
  <c r="A30" i="2" s="1"/>
  <c r="A32" i="2" s="1"/>
  <c r="A34" i="2" s="1"/>
  <c r="A36" i="2" s="1"/>
  <c r="A38" i="2" s="1"/>
  <c r="A40" i="2" s="1"/>
  <c r="A42" i="2" s="1"/>
  <c r="A44" i="2" s="1"/>
  <c r="A46" i="2" s="1"/>
  <c r="A48" i="2" s="1"/>
  <c r="A50" i="2" s="1"/>
  <c r="A52" i="2" s="1"/>
  <c r="A54" i="2" s="1"/>
  <c r="A56" i="2" s="1"/>
  <c r="A58" i="2" s="1"/>
  <c r="A60" i="2" s="1"/>
  <c r="A62" i="2" s="1"/>
  <c r="A64" i="2" s="1"/>
  <c r="A66" i="2" s="1"/>
  <c r="B8" i="2"/>
  <c r="B10" i="2" l="1"/>
  <c r="C7" i="2"/>
  <c r="I50" i="1"/>
  <c r="H7" i="2" l="1"/>
  <c r="I7" i="2"/>
  <c r="M7" i="2"/>
  <c r="G7" i="2"/>
  <c r="B12" i="2"/>
  <c r="C9" i="2"/>
  <c r="G9" i="2" l="1"/>
  <c r="M9" i="2"/>
  <c r="H9" i="2"/>
  <c r="I9" i="2"/>
  <c r="B14" i="2"/>
  <c r="C11" i="2"/>
  <c r="G11" i="2" l="1"/>
  <c r="M11" i="2"/>
  <c r="H11" i="2"/>
  <c r="I11" i="2"/>
  <c r="B16" i="2"/>
  <c r="C13" i="2"/>
  <c r="M70" i="2" l="1"/>
  <c r="I25" i="1" s="1"/>
  <c r="B18" i="2"/>
  <c r="C15" i="2"/>
  <c r="I13" i="2"/>
  <c r="G13" i="2"/>
  <c r="M13" i="2"/>
  <c r="H13" i="2"/>
  <c r="B20" i="2" l="1"/>
  <c r="C17" i="2"/>
  <c r="I15" i="2"/>
  <c r="N15" i="2"/>
  <c r="G15" i="2"/>
  <c r="H15" i="2"/>
  <c r="B22" i="2" l="1"/>
  <c r="C19" i="2"/>
  <c r="N17" i="2"/>
  <c r="G17" i="2"/>
  <c r="I17" i="2"/>
  <c r="H17" i="2"/>
  <c r="I19" i="2" l="1"/>
  <c r="G19" i="2"/>
  <c r="N19" i="2"/>
  <c r="H19" i="2"/>
  <c r="B24" i="2"/>
  <c r="C21" i="2"/>
  <c r="H21" i="2" l="1"/>
  <c r="I21" i="2"/>
  <c r="N21" i="2"/>
  <c r="G21" i="2"/>
  <c r="B26" i="2"/>
  <c r="C23" i="2"/>
  <c r="B28" i="2" l="1"/>
  <c r="C25" i="2"/>
  <c r="H23" i="2"/>
  <c r="N23" i="2"/>
  <c r="I23" i="2"/>
  <c r="G23" i="2"/>
  <c r="I25" i="2" l="1"/>
  <c r="H25" i="2"/>
  <c r="G25" i="2"/>
  <c r="L25" i="2"/>
  <c r="B30" i="2"/>
  <c r="C27" i="2"/>
  <c r="N27" i="2" l="1"/>
  <c r="H27" i="2"/>
  <c r="I27" i="2"/>
  <c r="L27" i="2"/>
  <c r="G27" i="2"/>
  <c r="B32" i="2"/>
  <c r="C29" i="2"/>
  <c r="H29" i="2" l="1"/>
  <c r="L29" i="2"/>
  <c r="I29" i="2"/>
  <c r="N29" i="2"/>
  <c r="G29" i="2"/>
  <c r="B34" i="2"/>
  <c r="C31" i="2"/>
  <c r="G31" i="2" l="1"/>
  <c r="H31" i="2"/>
  <c r="L31" i="2"/>
  <c r="I31" i="2"/>
  <c r="N31" i="2"/>
  <c r="B36" i="2"/>
  <c r="C33" i="2"/>
  <c r="B38" i="2" l="1"/>
  <c r="C35" i="2"/>
  <c r="G33" i="2"/>
  <c r="H33" i="2"/>
  <c r="L33" i="2"/>
  <c r="I33" i="2"/>
  <c r="N33" i="2"/>
  <c r="N35" i="2" l="1"/>
  <c r="G35" i="2"/>
  <c r="H35" i="2"/>
  <c r="L35" i="2"/>
  <c r="I35" i="2"/>
  <c r="B40" i="2"/>
  <c r="C37" i="2"/>
  <c r="I37" i="2" l="1"/>
  <c r="N37" i="2"/>
  <c r="G37" i="2"/>
  <c r="H37" i="2"/>
  <c r="L37" i="2"/>
  <c r="B42" i="2"/>
  <c r="C39" i="2"/>
  <c r="I39" i="2" l="1"/>
  <c r="L39" i="2"/>
  <c r="G39" i="2"/>
  <c r="N39" i="2"/>
  <c r="H39" i="2"/>
  <c r="B44" i="2"/>
  <c r="C41" i="2"/>
  <c r="N41" i="2" l="1"/>
  <c r="I41" i="2"/>
  <c r="G41" i="2"/>
  <c r="H41" i="2"/>
  <c r="B46" i="2"/>
  <c r="C43" i="2"/>
  <c r="I43" i="2" l="1"/>
  <c r="G43" i="2"/>
  <c r="N43" i="2"/>
  <c r="H43" i="2"/>
  <c r="B48" i="2"/>
  <c r="C45" i="2"/>
  <c r="H45" i="2" l="1"/>
  <c r="G45" i="2"/>
  <c r="I45" i="2"/>
  <c r="N45" i="2"/>
  <c r="B50" i="2"/>
  <c r="C47" i="2"/>
  <c r="I47" i="2" l="1"/>
  <c r="H47" i="2"/>
  <c r="N47" i="2"/>
  <c r="G47" i="2"/>
  <c r="B52" i="2"/>
  <c r="C49" i="2"/>
  <c r="B54" i="2" l="1"/>
  <c r="C51" i="2"/>
  <c r="H49" i="2"/>
  <c r="I49" i="2"/>
  <c r="N49" i="2"/>
  <c r="G49" i="2"/>
  <c r="B56" i="2" l="1"/>
  <c r="C53" i="2"/>
  <c r="L51" i="2"/>
  <c r="H51" i="2"/>
  <c r="I51" i="2"/>
  <c r="N51" i="2"/>
  <c r="G51" i="2"/>
  <c r="B58" i="2" l="1"/>
  <c r="C55" i="2"/>
  <c r="H53" i="2"/>
  <c r="I53" i="2"/>
  <c r="N53" i="2"/>
  <c r="L53" i="2"/>
  <c r="G53" i="2"/>
  <c r="L55" i="2" l="1"/>
  <c r="G55" i="2"/>
  <c r="H55" i="2"/>
  <c r="I55" i="2"/>
  <c r="N55" i="2"/>
  <c r="B60" i="2"/>
  <c r="C57" i="2"/>
  <c r="B62" i="2" l="1"/>
  <c r="C59" i="2"/>
  <c r="L57" i="2"/>
  <c r="L70" i="2" s="1"/>
  <c r="I33" i="1" s="1"/>
  <c r="I34" i="1" s="1"/>
  <c r="I35" i="1" s="1"/>
  <c r="G57" i="2"/>
  <c r="H57" i="2"/>
  <c r="N57" i="2"/>
  <c r="I57" i="2"/>
  <c r="N59" i="2" l="1"/>
  <c r="G59" i="2"/>
  <c r="H59" i="2"/>
  <c r="I59" i="2"/>
  <c r="B64" i="2"/>
  <c r="C61" i="2"/>
  <c r="I61" i="2" l="1"/>
  <c r="H61" i="2"/>
  <c r="N61" i="2"/>
  <c r="G61" i="2"/>
  <c r="B66" i="2"/>
  <c r="C63" i="2"/>
  <c r="C67" i="2" l="1"/>
  <c r="C65" i="2"/>
  <c r="I63" i="2"/>
  <c r="N63" i="2"/>
  <c r="G63" i="2"/>
  <c r="H63" i="2"/>
  <c r="N65" i="2" l="1"/>
  <c r="G65" i="2"/>
  <c r="I65" i="2"/>
  <c r="H65" i="2"/>
  <c r="I67" i="2"/>
  <c r="I70" i="2" s="1"/>
  <c r="I22" i="1" s="1"/>
  <c r="I23" i="1" s="1"/>
  <c r="I24" i="1" s="1"/>
  <c r="N67" i="2"/>
  <c r="G67" i="2"/>
  <c r="G70" i="2" s="1"/>
  <c r="I9" i="1" s="1"/>
  <c r="I10" i="1" s="1"/>
  <c r="H67" i="2"/>
  <c r="H70" i="2" s="1"/>
  <c r="I12" i="1" s="1"/>
  <c r="I13" i="1" s="1"/>
  <c r="I15" i="1" l="1"/>
  <c r="N70" i="2"/>
  <c r="I40" i="1" s="1"/>
  <c r="I41" i="1" s="1"/>
  <c r="I46" i="1" s="1"/>
</calcChain>
</file>

<file path=xl/sharedStrings.xml><?xml version="1.0" encoding="utf-8"?>
<sst xmlns="http://schemas.openxmlformats.org/spreadsheetml/2006/main" count="107" uniqueCount="72">
  <si>
    <t>m</t>
  </si>
  <si>
    <t>%</t>
  </si>
  <si>
    <t>VÝKAZ VÝMĚR</t>
  </si>
  <si>
    <t>ks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</si>
  <si>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</si>
  <si>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</si>
  <si>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bezpečnostní navýšení (bn)</t>
  </si>
  <si>
    <t>Vzdálenost příčných řezů (lř)</t>
  </si>
  <si>
    <t>t</t>
  </si>
  <si>
    <t>Počet příčných řezů (př)</t>
  </si>
  <si>
    <t>Plocha plošného kácení (stromy i keře) a následné drcení větví (ze situace)</t>
  </si>
  <si>
    <t>osetí travní směsí (svahy na každé straně koryta)</t>
  </si>
  <si>
    <t>délka řešeného úseku toku</t>
  </si>
  <si>
    <t>staničení</t>
  </si>
  <si>
    <t>[km]</t>
  </si>
  <si>
    <t>délka</t>
  </si>
  <si>
    <t>[m]</t>
  </si>
  <si>
    <t>výkop</t>
  </si>
  <si>
    <t>[m2]</t>
  </si>
  <si>
    <t>č.řezu</t>
  </si>
  <si>
    <t>násyp</t>
  </si>
  <si>
    <t>rovnanina</t>
  </si>
  <si>
    <t>LK</t>
  </si>
  <si>
    <t>objemy</t>
  </si>
  <si>
    <t>[m3]</t>
  </si>
  <si>
    <t>m3</t>
  </si>
  <si>
    <t>plochy v řezech</t>
  </si>
  <si>
    <t>spárování</t>
  </si>
  <si>
    <t>svah</t>
  </si>
  <si>
    <t>svahování</t>
  </si>
  <si>
    <t>délka LB</t>
  </si>
  <si>
    <t>délka PB</t>
  </si>
  <si>
    <t>m2</t>
  </si>
  <si>
    <t>celkem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</si>
  <si>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</si>
  <si>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Objem vykopané zeminy</t>
  </si>
  <si>
    <t>Objem vykopané zeminy navýšený o procenta bezpečnosti</t>
  </si>
  <si>
    <t>Objem nasypané zeminy</t>
  </si>
  <si>
    <t>Objem nasypané zeminy pro opevnění toku</t>
  </si>
  <si>
    <t>Objem přebytečné / chybějící (-) zeminy</t>
  </si>
  <si>
    <t>Objem kamenné rovnaniny</t>
  </si>
  <si>
    <t>Objem kamenů kamenné rovnaniny navýšený o procenta bezpečnosti</t>
  </si>
  <si>
    <t>Kamenná rovnanina</t>
  </si>
  <si>
    <t>Kamenná dlažba</t>
  </si>
  <si>
    <t>Plocha kamenní rovnaniny</t>
  </si>
  <si>
    <r>
      <t>m</t>
    </r>
    <r>
      <rPr>
        <b/>
        <vertAlign val="superscript"/>
        <sz val="11"/>
        <color rgb="FFC00000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</si>
  <si>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</si>
  <si>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Plocha kamenné dlažby pro přespárování navýšené o procenta bezpečnosti</t>
  </si>
  <si>
    <t>Mytí tlakovou vodou min. 200bar</t>
  </si>
  <si>
    <t>Přespárování dlažeb, vyškrábání do 7cm.</t>
  </si>
  <si>
    <t>Svahování</t>
  </si>
  <si>
    <t>Plocha svahování</t>
  </si>
  <si>
    <t>Plocha nové kamenné dlažby (doplnění)</t>
  </si>
  <si>
    <t>Plocha svahování navýšená o procenta bezpečnosti</t>
  </si>
  <si>
    <t>Kamenný zához</t>
  </si>
  <si>
    <t>Doplnění do vývařiště jezu, hm. 200-500kg</t>
  </si>
  <si>
    <t>Štětovitě osazené kameny ve dně. 200-500kg</t>
  </si>
  <si>
    <t>(31,85+56,37)*0,5</t>
  </si>
  <si>
    <r>
      <t>Hmotnost kamenů 2200 kg/m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</si>
  <si>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Počet kácení samostatných stromů (z inventarizace dřevin)</t>
  </si>
  <si>
    <t>13*2,5+61*2,2*2+120*2+92,15+40*2,5*2</t>
  </si>
  <si>
    <r>
      <t>m</t>
    </r>
    <r>
      <rPr>
        <b/>
        <vertAlign val="superscript"/>
        <sz val="11"/>
        <color rgb="FFC00000"/>
        <rFont val="Calibri"/>
        <family val="2"/>
        <charset val="238"/>
        <scheme val="minor"/>
      </rPr>
      <t>3</t>
    </r>
  </si>
  <si>
    <t>615*0,5*0,5</t>
  </si>
  <si>
    <t>hrázkování toku pytli s pískem, dl.615m, 0,5x0,5m</t>
  </si>
  <si>
    <t>skládka zeminy 22km, poplatek 200/t</t>
  </si>
  <si>
    <t>skládka betonu 22km, poplatek 250/t</t>
  </si>
  <si>
    <t>dřeviny - štěpkování</t>
  </si>
  <si>
    <t>11,5*2*2</t>
  </si>
  <si>
    <t>bourání kamenné dlažby</t>
  </si>
  <si>
    <t>Objem nové dlažby (doplnění), tl.0,35m</t>
  </si>
  <si>
    <t>34,5*0,35</t>
  </si>
  <si>
    <r>
      <t>Projekt předpokládá přebytek z výkopu zemin v množství 773,55m</t>
    </r>
    <r>
      <rPr>
        <vertAlign val="superscript"/>
        <sz val="11"/>
        <color rgb="FFFF0000"/>
        <rFont val="Calibri"/>
        <family val="2"/>
        <charset val="238"/>
        <scheme val="minor"/>
      </rPr>
      <t>3</t>
    </r>
    <r>
      <rPr>
        <sz val="11"/>
        <color rgb="FFFF0000"/>
        <rFont val="Calibri"/>
        <family val="2"/>
        <charset val="238"/>
        <scheme val="minor"/>
      </rPr>
      <t>. Z toho 232,2m</t>
    </r>
    <r>
      <rPr>
        <vertAlign val="superscript"/>
        <sz val="11"/>
        <color rgb="FFFF0000"/>
        <rFont val="Calibri"/>
        <family val="2"/>
        <charset val="238"/>
        <scheme val="minor"/>
      </rPr>
      <t>3</t>
    </r>
    <r>
      <rPr>
        <sz val="11"/>
        <color rgb="FFFF0000"/>
        <rFont val="Calibri"/>
        <family val="2"/>
        <charset val="238"/>
        <scheme val="minor"/>
      </rPr>
      <t xml:space="preserve"> bude štěrkopísek užitý do opravy polních cest (obec Kašava). Množství 541,35m</t>
    </r>
    <r>
      <rPr>
        <vertAlign val="superscript"/>
        <sz val="11"/>
        <color rgb="FFFF0000"/>
        <rFont val="Calibri"/>
        <family val="2"/>
        <charset val="238"/>
        <scheme val="minor"/>
      </rPr>
      <t>3</t>
    </r>
    <r>
      <rPr>
        <sz val="11"/>
        <color rgb="FFFF0000"/>
        <rFont val="Calibri"/>
        <family val="2"/>
        <charset val="238"/>
        <scheme val="minor"/>
      </rPr>
      <t xml:space="preserve"> je sediment odvezen na skládku.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</si>
</sst>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vertAlign val="superscript"/>
      <sz val="11"/>
      <color rgb="FFC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2" fillId="0" borderId="0" xfId="0" applyFont="1" applyAlignment="1">
      <alignment horizontal="center"/>
    </xf>
    <xf numFmtId="1" fontId="1" fillId="2" borderId="2" xfId="0" applyNumberFormat="1" applyFont="1" applyFill="1" applyBorder="1"/>
    <xf numFmtId="0" fontId="0" fillId="0" borderId="0" xfId="0" applyAlignment="1"/>
    <xf numFmtId="1" fontId="1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0" fillId="0" borderId="3" xfId="0" applyBorder="1"/>
    <xf numFmtId="0" fontId="5" fillId="0" borderId="3" xfId="0" applyFont="1" applyBorder="1" applyAlignment="1">
      <alignment horizontal="center"/>
    </xf>
    <xf numFmtId="2" fontId="0" fillId="0" borderId="3" xfId="0" applyNumberFormat="1" applyBorder="1"/>
    <xf numFmtId="0" fontId="0" fillId="0" borderId="4" xfId="0" applyBorder="1"/>
    <xf numFmtId="0" fontId="0" fillId="0" borderId="5" xfId="0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7" xfId="0" applyBorder="1"/>
    <xf numFmtId="0" fontId="0" fillId="0" borderId="8" xfId="0" applyBorder="1"/>
    <xf numFmtId="2" fontId="0" fillId="0" borderId="8" xfId="0" applyNumberFormat="1" applyBorder="1"/>
    <xf numFmtId="0" fontId="0" fillId="0" borderId="9" xfId="0" applyBorder="1"/>
    <xf numFmtId="164" fontId="0" fillId="0" borderId="10" xfId="0" applyNumberFormat="1" applyBorder="1"/>
    <xf numFmtId="0" fontId="0" fillId="0" borderId="10" xfId="0" applyBorder="1"/>
    <xf numFmtId="2" fontId="0" fillId="0" borderId="10" xfId="0" applyNumberForma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2" fontId="0" fillId="0" borderId="13" xfId="0" applyNumberForma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1" fontId="1" fillId="0" borderId="0" xfId="0" applyNumberFormat="1" applyFont="1" applyFill="1" applyBorder="1"/>
    <xf numFmtId="0" fontId="4" fillId="0" borderId="0" xfId="0" applyFont="1" applyAlignment="1">
      <alignment wrapText="1"/>
    </xf>
    <xf numFmtId="2" fontId="1" fillId="2" borderId="2" xfId="0" applyNumberFormat="1" applyFont="1" applyFill="1" applyBorder="1"/>
    <xf numFmtId="2" fontId="1" fillId="0" borderId="0" xfId="0" applyNumberFormat="1" applyFont="1" applyFill="1" applyBorder="1"/>
    <xf numFmtId="0" fontId="10" fillId="0" borderId="0" xfId="0" applyFont="1" applyAlignment="1"/>
    <xf numFmtId="2" fontId="0" fillId="0" borderId="0" xfId="0" applyNumberFormat="1" applyAlignment="1"/>
    <xf numFmtId="2" fontId="8" fillId="0" borderId="0" xfId="0" applyNumberFormat="1" applyFont="1" applyFill="1" applyBorder="1"/>
    <xf numFmtId="1" fontId="8" fillId="0" borderId="0" xfId="0" applyNumberFormat="1" applyFont="1" applyFill="1" applyBorder="1"/>
    <xf numFmtId="1" fontId="1" fillId="0" borderId="0" xfId="0" applyNumberFormat="1" applyFont="1" applyFill="1" applyBorder="1" applyAlignment="1"/>
    <xf numFmtId="2" fontId="1" fillId="2" borderId="2" xfId="0" applyNumberFormat="1" applyFont="1" applyFill="1" applyBorder="1" applyAlignment="1"/>
    <xf numFmtId="1" fontId="1" fillId="2" borderId="1" xfId="0" applyNumberFormat="1" applyFont="1" applyFill="1" applyBorder="1" applyAlignment="1"/>
    <xf numFmtId="2" fontId="1" fillId="0" borderId="0" xfId="0" applyNumberFormat="1" applyFont="1" applyFill="1" applyBorder="1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U74"/>
  <sheetViews>
    <sheetView tabSelected="1" view="pageBreakPreview" topLeftCell="A19" zoomScaleNormal="100" zoomScaleSheetLayoutView="100" workbookViewId="0">
      <selection activeCell="I11" sqref="I11"/>
    </sheetView>
  </sheetViews>
  <sheetFormatPr defaultRowHeight="15" x14ac:dyDescent="0.25"/>
  <cols>
    <col min="1" max="1" width="2.7109375" customWidth="1"/>
    <col min="4" max="4" width="10.140625" customWidth="1"/>
    <col min="7" max="7" width="14.85546875" customWidth="1"/>
    <col min="8" max="8" width="10" customWidth="1"/>
    <col min="9" max="9" width="8" customWidth="1"/>
    <col min="10" max="10" width="5" customWidth="1"/>
    <col min="11" max="11" width="5.42578125" customWidth="1"/>
    <col min="13" max="13" width="19.7109375" customWidth="1"/>
    <col min="14" max="14" width="10.7109375" customWidth="1"/>
    <col min="16" max="16" width="3.7109375" customWidth="1"/>
    <col min="18" max="18" width="4" customWidth="1"/>
    <col min="19" max="19" width="13.140625" customWidth="1"/>
    <col min="21" max="21" width="4.42578125" customWidth="1"/>
  </cols>
  <sheetData>
    <row r="2" spans="1:18" ht="19.5" customHeight="1" x14ac:dyDescent="0.25">
      <c r="B2" s="51" t="s">
        <v>2</v>
      </c>
      <c r="C2" s="51"/>
      <c r="D2" s="51"/>
      <c r="E2" s="51"/>
      <c r="F2" s="51"/>
      <c r="G2" s="51"/>
      <c r="H2" s="51"/>
      <c r="I2" s="51"/>
      <c r="J2" s="51"/>
    </row>
    <row r="3" spans="1:18" ht="19.5" customHeight="1" x14ac:dyDescent="0.25">
      <c r="B3" s="3"/>
      <c r="C3" s="3"/>
      <c r="D3" s="3"/>
      <c r="E3" s="3"/>
      <c r="F3" s="3"/>
      <c r="G3" s="3"/>
      <c r="H3" s="7"/>
      <c r="I3" s="3"/>
      <c r="J3" s="3"/>
    </row>
    <row r="4" spans="1:18" ht="15" customHeight="1" x14ac:dyDescent="0.25">
      <c r="B4" t="s">
        <v>7</v>
      </c>
      <c r="D4" s="3"/>
      <c r="E4" s="3"/>
      <c r="F4" t="s">
        <v>9</v>
      </c>
      <c r="H4" s="8"/>
      <c r="I4" s="3"/>
      <c r="J4" s="3"/>
    </row>
    <row r="5" spans="1:18" ht="15" customHeight="1" x14ac:dyDescent="0.25">
      <c r="B5">
        <v>20</v>
      </c>
      <c r="C5" t="s">
        <v>0</v>
      </c>
      <c r="D5" s="3"/>
      <c r="E5" s="3"/>
      <c r="F5">
        <v>31</v>
      </c>
      <c r="H5" s="8"/>
      <c r="I5" s="3"/>
      <c r="J5" s="3"/>
      <c r="M5" s="5"/>
      <c r="N5" s="5"/>
      <c r="O5" s="5"/>
      <c r="P5" s="5"/>
      <c r="Q5" s="5"/>
      <c r="R5" s="5"/>
    </row>
    <row r="6" spans="1:18" ht="15" customHeight="1" x14ac:dyDescent="0.25">
      <c r="A6" s="5"/>
      <c r="B6" t="s">
        <v>6</v>
      </c>
      <c r="D6" s="5"/>
      <c r="E6" s="5"/>
      <c r="F6" t="s">
        <v>12</v>
      </c>
      <c r="G6" s="3"/>
      <c r="H6" s="7"/>
      <c r="I6" s="5"/>
      <c r="J6" s="5"/>
      <c r="M6" s="5"/>
      <c r="N6" s="5"/>
      <c r="O6" s="5"/>
      <c r="P6" s="5"/>
      <c r="Q6" s="5"/>
      <c r="R6" s="5"/>
    </row>
    <row r="7" spans="1:18" ht="15" customHeight="1" x14ac:dyDescent="0.25">
      <c r="A7" s="5"/>
      <c r="B7">
        <v>10</v>
      </c>
      <c r="C7" t="s">
        <v>1</v>
      </c>
      <c r="D7" s="5"/>
      <c r="E7" s="5"/>
      <c r="F7">
        <v>615</v>
      </c>
      <c r="G7" t="s">
        <v>0</v>
      </c>
      <c r="I7" s="5"/>
      <c r="J7" s="5"/>
      <c r="M7" s="5"/>
      <c r="N7" s="5"/>
      <c r="O7" s="5"/>
      <c r="P7" s="5"/>
      <c r="Q7" s="5"/>
      <c r="R7" s="5"/>
    </row>
    <row r="8" spans="1:18" ht="15" customHeight="1" x14ac:dyDescent="0.25">
      <c r="A8" s="5"/>
      <c r="D8" s="5"/>
      <c r="E8" s="5"/>
      <c r="G8" s="9"/>
      <c r="I8" s="5"/>
      <c r="J8" s="5"/>
      <c r="M8" s="5"/>
      <c r="N8" s="5"/>
      <c r="O8" s="5"/>
      <c r="P8" s="5"/>
      <c r="Q8" s="5"/>
      <c r="R8" s="5"/>
    </row>
    <row r="9" spans="1:18" ht="15" customHeight="1" x14ac:dyDescent="0.25">
      <c r="A9" s="5"/>
      <c r="B9" s="5" t="s">
        <v>35</v>
      </c>
      <c r="C9" s="5"/>
      <c r="D9" s="5"/>
      <c r="E9" s="5"/>
      <c r="F9" s="5"/>
      <c r="I9" s="45">
        <f>'kubaturový list'!G70</f>
        <v>801.80000000007635</v>
      </c>
      <c r="J9" s="46" t="s">
        <v>34</v>
      </c>
      <c r="K9" s="1"/>
      <c r="M9" s="5"/>
      <c r="N9" s="5"/>
      <c r="O9" s="5"/>
      <c r="P9" s="5"/>
      <c r="Q9" s="5"/>
      <c r="R9" s="5"/>
    </row>
    <row r="10" spans="1:18" ht="15" customHeight="1" x14ac:dyDescent="0.25">
      <c r="A10" s="5"/>
      <c r="B10" s="5" t="s">
        <v>36</v>
      </c>
      <c r="C10" s="5"/>
      <c r="D10" s="5"/>
      <c r="E10" s="5"/>
      <c r="F10" s="5"/>
      <c r="G10" s="5"/>
      <c r="H10" s="5"/>
      <c r="I10" s="41">
        <f>I9*(1+$B$7/100)</f>
        <v>881.98000000008403</v>
      </c>
      <c r="J10" s="6" t="s">
        <v>5</v>
      </c>
      <c r="K10" s="1"/>
      <c r="M10" s="5"/>
      <c r="N10" s="5"/>
      <c r="O10" s="5"/>
      <c r="P10" s="5"/>
      <c r="Q10" s="5"/>
      <c r="R10" s="5"/>
    </row>
    <row r="11" spans="1:18" ht="15" customHeight="1" x14ac:dyDescent="0.25">
      <c r="A11" s="5"/>
      <c r="B11" s="5"/>
      <c r="C11" s="5"/>
      <c r="D11" s="5"/>
      <c r="E11" s="5"/>
      <c r="F11" s="5"/>
      <c r="G11" s="5"/>
      <c r="H11" s="5"/>
      <c r="I11" s="42"/>
      <c r="J11" s="39"/>
      <c r="K11" s="1"/>
      <c r="M11" s="5"/>
      <c r="N11" s="5"/>
      <c r="O11" s="5"/>
      <c r="P11" s="5"/>
      <c r="Q11" s="5"/>
      <c r="R11" s="5"/>
    </row>
    <row r="12" spans="1:18" ht="15" customHeight="1" x14ac:dyDescent="0.25">
      <c r="A12" s="5"/>
      <c r="B12" s="5" t="s">
        <v>37</v>
      </c>
      <c r="C12" s="5"/>
      <c r="D12" s="5"/>
      <c r="E12" s="5"/>
      <c r="F12" s="5"/>
      <c r="I12" s="45">
        <f>'kubaturový list'!H70</f>
        <v>98.57499999997728</v>
      </c>
      <c r="J12" s="46" t="s">
        <v>34</v>
      </c>
      <c r="M12" s="5"/>
      <c r="N12" s="5"/>
      <c r="O12" s="5"/>
      <c r="P12" s="5"/>
      <c r="Q12" s="5"/>
      <c r="R12" s="5"/>
    </row>
    <row r="13" spans="1:18" ht="15" customHeight="1" x14ac:dyDescent="0.25">
      <c r="A13" s="5"/>
      <c r="B13" s="5" t="s">
        <v>38</v>
      </c>
      <c r="C13" s="5"/>
      <c r="D13" s="5"/>
      <c r="E13" s="5"/>
      <c r="F13" s="5"/>
      <c r="I13" s="41">
        <f>I12*(1+$B$7/100)</f>
        <v>108.43249999997502</v>
      </c>
      <c r="J13" s="6" t="s">
        <v>5</v>
      </c>
      <c r="M13" s="5"/>
      <c r="N13" s="5"/>
      <c r="O13" s="5"/>
      <c r="P13" s="5"/>
      <c r="Q13" s="5"/>
      <c r="R13" s="5"/>
    </row>
    <row r="14" spans="1:18" ht="15" customHeight="1" x14ac:dyDescent="0.25">
      <c r="A14" s="5"/>
      <c r="B14" s="5"/>
      <c r="C14" s="5"/>
      <c r="D14" s="5"/>
      <c r="E14" s="5"/>
      <c r="F14" s="5"/>
      <c r="I14" s="42"/>
      <c r="J14" s="39"/>
      <c r="M14" s="5"/>
      <c r="N14" s="5"/>
      <c r="O14" s="5"/>
      <c r="P14" s="5"/>
      <c r="Q14" s="5"/>
      <c r="R14" s="5"/>
    </row>
    <row r="15" spans="1:18" ht="15" customHeight="1" x14ac:dyDescent="0.25">
      <c r="A15" s="5"/>
      <c r="B15" s="5" t="s">
        <v>39</v>
      </c>
      <c r="C15" s="5"/>
      <c r="D15" s="5"/>
      <c r="E15" s="5"/>
      <c r="F15" s="5"/>
      <c r="G15" s="5"/>
      <c r="H15" s="5"/>
      <c r="I15" s="41">
        <f>I10-I13</f>
        <v>773.54750000010904</v>
      </c>
      <c r="J15" s="6" t="s">
        <v>5</v>
      </c>
      <c r="M15" s="5"/>
      <c r="N15" s="5"/>
      <c r="O15" s="5"/>
      <c r="P15" s="5"/>
      <c r="Q15" s="5"/>
      <c r="R15" s="5"/>
    </row>
    <row r="16" spans="1:18" ht="15" customHeigh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M16" s="5"/>
      <c r="N16" s="5"/>
      <c r="O16" s="5"/>
      <c r="P16" s="5"/>
      <c r="Q16" s="5"/>
      <c r="R16" s="5"/>
    </row>
    <row r="17" spans="1:18" ht="15" customHeight="1" x14ac:dyDescent="0.25">
      <c r="A17" s="5"/>
      <c r="B17" s="52" t="s">
        <v>71</v>
      </c>
      <c r="C17" s="52"/>
      <c r="D17" s="52"/>
      <c r="E17" s="52"/>
      <c r="F17" s="52"/>
      <c r="G17" s="52"/>
      <c r="H17" s="52"/>
      <c r="I17" s="52"/>
      <c r="J17" s="52"/>
      <c r="K17" s="1"/>
      <c r="L17" t="s">
        <v>64</v>
      </c>
      <c r="M17" s="5"/>
      <c r="N17" s="5"/>
      <c r="O17" s="5"/>
      <c r="P17" s="5"/>
      <c r="Q17" s="5"/>
      <c r="R17" s="5"/>
    </row>
    <row r="18" spans="1:18" ht="15" customHeight="1" x14ac:dyDescent="0.25">
      <c r="A18" s="5"/>
      <c r="B18" s="52"/>
      <c r="C18" s="52"/>
      <c r="D18" s="52"/>
      <c r="E18" s="52"/>
      <c r="F18" s="52"/>
      <c r="G18" s="52"/>
      <c r="H18" s="52"/>
      <c r="I18" s="52"/>
      <c r="J18" s="52"/>
      <c r="K18" s="1"/>
      <c r="L18" t="s">
        <v>65</v>
      </c>
      <c r="M18" s="5"/>
      <c r="N18" s="5"/>
      <c r="O18" s="5"/>
      <c r="P18" s="5"/>
      <c r="Q18" s="5"/>
      <c r="R18" s="5"/>
    </row>
    <row r="19" spans="1:18" ht="15" customHeight="1" x14ac:dyDescent="0.25">
      <c r="A19" s="5"/>
      <c r="B19" s="52"/>
      <c r="C19" s="52"/>
      <c r="D19" s="52"/>
      <c r="E19" s="52"/>
      <c r="F19" s="52"/>
      <c r="G19" s="52"/>
      <c r="H19" s="52"/>
      <c r="I19" s="52"/>
      <c r="J19" s="52"/>
      <c r="K19" s="1"/>
      <c r="L19" t="s">
        <v>66</v>
      </c>
      <c r="M19" s="5"/>
      <c r="N19" s="5"/>
      <c r="O19" s="5"/>
      <c r="P19" s="5"/>
      <c r="Q19" s="5"/>
      <c r="R19" s="5"/>
    </row>
    <row r="20" spans="1:18" ht="15" customHeight="1" x14ac:dyDescent="0.25">
      <c r="A20" s="5"/>
      <c r="B20" s="10"/>
      <c r="C20" s="10"/>
      <c r="D20" s="10"/>
      <c r="E20" s="10"/>
      <c r="F20" s="10"/>
      <c r="G20" s="10"/>
      <c r="H20" s="10"/>
      <c r="I20" s="10"/>
      <c r="J20" s="10"/>
      <c r="K20" s="1"/>
      <c r="M20" s="5"/>
      <c r="N20" s="5"/>
      <c r="O20" s="5"/>
      <c r="P20" s="5"/>
      <c r="Q20" s="5"/>
      <c r="R20" s="5"/>
    </row>
    <row r="21" spans="1:18" ht="15" customHeight="1" x14ac:dyDescent="0.25">
      <c r="A21" s="5"/>
      <c r="B21" s="43" t="s">
        <v>42</v>
      </c>
      <c r="C21" s="5"/>
      <c r="D21" s="5"/>
      <c r="E21" s="5"/>
      <c r="F21" s="5"/>
      <c r="I21" s="5"/>
      <c r="J21" s="5"/>
      <c r="M21" s="5"/>
      <c r="N21" s="5"/>
      <c r="O21" s="5"/>
      <c r="P21" s="5"/>
      <c r="Q21" s="5"/>
      <c r="R21" s="5"/>
    </row>
    <row r="22" spans="1:18" ht="15" customHeight="1" x14ac:dyDescent="0.25">
      <c r="A22" s="5"/>
      <c r="B22" s="5" t="s">
        <v>40</v>
      </c>
      <c r="C22" s="5"/>
      <c r="D22" s="5"/>
      <c r="E22" s="5"/>
      <c r="F22" s="5"/>
      <c r="I22" s="45">
        <f>'kubaturový list'!I70</f>
        <v>271.9000000000425</v>
      </c>
      <c r="J22" s="46" t="s">
        <v>34</v>
      </c>
      <c r="K22" s="1"/>
      <c r="M22" s="5"/>
      <c r="N22" s="5"/>
      <c r="O22" s="5"/>
      <c r="P22" s="5"/>
      <c r="Q22" s="5"/>
      <c r="R22" s="5"/>
    </row>
    <row r="23" spans="1:18" ht="15" customHeight="1" x14ac:dyDescent="0.25">
      <c r="A23" s="5"/>
      <c r="B23" s="5" t="s">
        <v>41</v>
      </c>
      <c r="C23" s="5"/>
      <c r="D23" s="5"/>
      <c r="E23" s="5"/>
      <c r="F23" s="5"/>
      <c r="G23" s="5"/>
      <c r="H23" s="5"/>
      <c r="I23" s="41">
        <f>I22*(1+$B$7/100)</f>
        <v>299.09000000004676</v>
      </c>
      <c r="J23" s="6" t="s">
        <v>5</v>
      </c>
      <c r="K23" s="1"/>
      <c r="M23" s="5"/>
      <c r="N23" s="5"/>
      <c r="O23" s="5"/>
      <c r="P23" s="5"/>
      <c r="Q23" s="5"/>
      <c r="R23" s="5"/>
    </row>
    <row r="24" spans="1:18" ht="15" customHeight="1" x14ac:dyDescent="0.25">
      <c r="A24" s="5"/>
      <c r="B24" s="5" t="s">
        <v>58</v>
      </c>
      <c r="C24" s="5"/>
      <c r="D24" s="5"/>
      <c r="E24" s="5"/>
      <c r="F24" s="5"/>
      <c r="G24" s="5"/>
      <c r="H24" s="5"/>
      <c r="I24" s="41">
        <f>I23*2.2</f>
        <v>657.99800000010293</v>
      </c>
      <c r="J24" s="6" t="s">
        <v>8</v>
      </c>
      <c r="K24" s="1"/>
      <c r="M24" s="5"/>
      <c r="N24" s="5"/>
      <c r="O24" s="5"/>
      <c r="P24" s="5"/>
      <c r="Q24" s="5"/>
      <c r="R24" s="5"/>
    </row>
    <row r="25" spans="1:18" ht="15" customHeight="1" x14ac:dyDescent="0.25">
      <c r="A25" s="5"/>
      <c r="B25" s="5" t="s">
        <v>44</v>
      </c>
      <c r="C25" s="5"/>
      <c r="D25" s="5"/>
      <c r="E25" s="5"/>
      <c r="F25" s="5"/>
      <c r="G25" s="5"/>
      <c r="H25" s="5"/>
      <c r="I25" s="41">
        <f>'kubaturový list'!M70</f>
        <v>611.10000000009541</v>
      </c>
      <c r="J25" s="6" t="s">
        <v>45</v>
      </c>
      <c r="K25" s="1"/>
      <c r="M25" s="5"/>
      <c r="N25" s="5"/>
      <c r="O25" s="5"/>
      <c r="P25" s="5"/>
      <c r="Q25" s="5"/>
      <c r="R25" s="5"/>
    </row>
    <row r="26" spans="1:18" ht="15" customHeight="1" x14ac:dyDescent="0.25">
      <c r="A26" s="5"/>
      <c r="B26" s="5"/>
      <c r="C26" s="5"/>
      <c r="D26" s="5"/>
      <c r="E26" s="5"/>
      <c r="F26" s="5"/>
      <c r="G26" s="5"/>
      <c r="H26" s="5"/>
      <c r="I26" s="5"/>
      <c r="J26" s="5"/>
      <c r="K26" s="1"/>
      <c r="M26" s="5"/>
      <c r="N26" s="5"/>
      <c r="O26" s="5"/>
      <c r="P26" s="5"/>
      <c r="Q26" s="5"/>
      <c r="R26" s="5"/>
    </row>
    <row r="27" spans="1:18" ht="15" customHeight="1" x14ac:dyDescent="0.25">
      <c r="A27" s="5"/>
      <c r="B27" s="43" t="s">
        <v>54</v>
      </c>
      <c r="C27" s="5"/>
      <c r="D27" s="5"/>
      <c r="E27" s="5"/>
      <c r="F27" s="5"/>
      <c r="G27" s="5"/>
      <c r="H27" s="5"/>
      <c r="I27" s="41">
        <f>I29+I30</f>
        <v>94.11</v>
      </c>
      <c r="J27" s="6" t="s">
        <v>34</v>
      </c>
      <c r="K27" s="1"/>
      <c r="M27" s="5"/>
      <c r="N27" s="5"/>
      <c r="O27" s="5"/>
      <c r="P27" s="5"/>
      <c r="Q27" s="5"/>
      <c r="R27" s="5"/>
    </row>
    <row r="28" spans="1:18" ht="15" customHeight="1" x14ac:dyDescent="0.25">
      <c r="A28" s="5"/>
      <c r="B28" s="5" t="s">
        <v>58</v>
      </c>
      <c r="C28" s="5"/>
      <c r="D28" s="5"/>
      <c r="E28" s="5"/>
      <c r="F28" s="5"/>
      <c r="G28" s="5"/>
      <c r="H28" s="5"/>
      <c r="I28" s="41">
        <f>I27*2.2</f>
        <v>207.042</v>
      </c>
      <c r="J28" s="6" t="s">
        <v>8</v>
      </c>
      <c r="K28" s="1"/>
      <c r="M28" s="5"/>
      <c r="N28" s="5"/>
      <c r="O28" s="5"/>
      <c r="P28" s="5"/>
      <c r="Q28" s="5"/>
      <c r="R28" s="5"/>
    </row>
    <row r="29" spans="1:18" ht="15" customHeight="1" x14ac:dyDescent="0.25">
      <c r="A29" s="5"/>
      <c r="B29" s="5" t="s">
        <v>55</v>
      </c>
      <c r="C29" s="5"/>
      <c r="D29" s="5"/>
      <c r="E29" s="5"/>
      <c r="F29" s="5"/>
      <c r="G29" s="5"/>
      <c r="H29" s="5"/>
      <c r="I29" s="5">
        <f>(31.85+56.37)*0.5</f>
        <v>44.11</v>
      </c>
      <c r="J29" s="46" t="s">
        <v>34</v>
      </c>
      <c r="K29" s="1"/>
      <c r="L29" t="s">
        <v>57</v>
      </c>
      <c r="M29" s="5"/>
      <c r="N29" s="5"/>
      <c r="O29" s="5"/>
      <c r="P29" s="5"/>
      <c r="Q29" s="5"/>
      <c r="R29" s="5"/>
    </row>
    <row r="30" spans="1:18" ht="15" customHeight="1" x14ac:dyDescent="0.25">
      <c r="A30" s="5"/>
      <c r="B30" s="5" t="s">
        <v>56</v>
      </c>
      <c r="C30" s="5"/>
      <c r="D30" s="5"/>
      <c r="E30" s="5"/>
      <c r="F30" s="5"/>
      <c r="G30" s="5"/>
      <c r="H30" s="5"/>
      <c r="I30" s="44">
        <v>50</v>
      </c>
      <c r="J30" s="46" t="s">
        <v>34</v>
      </c>
      <c r="K30" s="1"/>
      <c r="M30" s="5"/>
      <c r="N30" s="5"/>
      <c r="O30" s="5"/>
      <c r="P30" s="5"/>
      <c r="Q30" s="5"/>
      <c r="R30" s="5"/>
    </row>
    <row r="31" spans="1:18" ht="15" customHeight="1" x14ac:dyDescent="0.25">
      <c r="A31" s="5"/>
      <c r="B31" s="5"/>
      <c r="C31" s="5"/>
      <c r="D31" s="5"/>
      <c r="E31" s="5"/>
      <c r="F31" s="5"/>
      <c r="G31" s="5"/>
      <c r="H31" s="5"/>
      <c r="I31" s="5"/>
      <c r="J31" s="5"/>
      <c r="K31" s="1"/>
      <c r="M31" s="5"/>
      <c r="N31" s="5"/>
      <c r="O31" s="5"/>
      <c r="P31" s="5"/>
      <c r="Q31" s="5"/>
      <c r="R31" s="5"/>
    </row>
    <row r="32" spans="1:18" ht="15" customHeight="1" x14ac:dyDescent="0.25">
      <c r="A32" s="5"/>
      <c r="B32" s="43" t="s">
        <v>43</v>
      </c>
      <c r="C32" s="5"/>
      <c r="D32" s="5"/>
      <c r="E32" s="5"/>
      <c r="F32" s="5"/>
      <c r="G32" s="5"/>
      <c r="H32" s="5"/>
      <c r="I32" s="5"/>
      <c r="J32" s="5"/>
      <c r="K32" s="1"/>
      <c r="M32" s="5"/>
      <c r="N32" s="5"/>
      <c r="O32" s="5"/>
      <c r="P32" s="5"/>
      <c r="Q32" s="5"/>
      <c r="R32" s="5"/>
    </row>
    <row r="33" spans="1:21" ht="15" customHeight="1" x14ac:dyDescent="0.25">
      <c r="A33" s="5"/>
      <c r="B33" s="5" t="s">
        <v>47</v>
      </c>
      <c r="C33" s="5"/>
      <c r="D33" s="5"/>
      <c r="E33" s="5"/>
      <c r="F33" s="5"/>
      <c r="G33" s="5"/>
      <c r="H33" s="5"/>
      <c r="I33" s="48">
        <f>'kubaturový list'!L70*(1+B7/100)</f>
        <v>977.68000000015309</v>
      </c>
      <c r="J33" s="49" t="s">
        <v>45</v>
      </c>
      <c r="K33" s="1"/>
      <c r="M33" s="5"/>
      <c r="N33" s="5"/>
      <c r="O33" s="5"/>
      <c r="P33" s="5"/>
      <c r="Q33" s="5"/>
      <c r="R33" s="5"/>
    </row>
    <row r="34" spans="1:21" ht="15" customHeight="1" x14ac:dyDescent="0.25">
      <c r="A34" s="5"/>
      <c r="B34" s="5" t="s">
        <v>48</v>
      </c>
      <c r="C34" s="5"/>
      <c r="D34" s="5"/>
      <c r="E34" s="5"/>
      <c r="F34" s="5"/>
      <c r="G34" s="5"/>
      <c r="H34" s="5"/>
      <c r="I34" s="48">
        <f>I33</f>
        <v>977.68000000015309</v>
      </c>
      <c r="J34" s="49" t="s">
        <v>45</v>
      </c>
      <c r="K34" s="1"/>
      <c r="M34" s="5"/>
      <c r="N34" s="5"/>
      <c r="O34" s="5"/>
      <c r="P34" s="5"/>
      <c r="Q34" s="5"/>
      <c r="R34" s="5"/>
    </row>
    <row r="35" spans="1:21" ht="15" customHeight="1" x14ac:dyDescent="0.25">
      <c r="A35" s="5"/>
      <c r="B35" s="5" t="s">
        <v>49</v>
      </c>
      <c r="C35" s="5"/>
      <c r="D35" s="5"/>
      <c r="E35" s="5"/>
      <c r="F35" s="5"/>
      <c r="G35" s="5"/>
      <c r="H35" s="5"/>
      <c r="I35" s="48">
        <f>I34</f>
        <v>977.68000000015309</v>
      </c>
      <c r="J35" s="49" t="s">
        <v>45</v>
      </c>
      <c r="K35" s="1"/>
      <c r="M35" s="5"/>
      <c r="N35" s="5"/>
      <c r="O35" s="5"/>
      <c r="P35" s="5"/>
      <c r="Q35" s="5"/>
      <c r="R35" s="5"/>
    </row>
    <row r="36" spans="1:21" ht="15" customHeight="1" x14ac:dyDescent="0.25">
      <c r="A36" s="5"/>
      <c r="B36" s="5" t="s">
        <v>52</v>
      </c>
      <c r="C36" s="5"/>
      <c r="D36" s="5"/>
      <c r="E36" s="5"/>
      <c r="F36" s="5"/>
      <c r="G36" s="5"/>
      <c r="H36" s="5"/>
      <c r="I36" s="48">
        <f>11.5*2*2</f>
        <v>46</v>
      </c>
      <c r="J36" s="49" t="s">
        <v>45</v>
      </c>
      <c r="K36" s="1"/>
      <c r="L36" t="s">
        <v>67</v>
      </c>
      <c r="M36" s="5"/>
      <c r="N36" s="5"/>
      <c r="O36" s="5"/>
      <c r="P36" s="5"/>
      <c r="Q36" s="5"/>
      <c r="R36" s="5"/>
    </row>
    <row r="37" spans="1:21" ht="15" customHeight="1" x14ac:dyDescent="0.25">
      <c r="A37" s="5"/>
      <c r="B37" s="5" t="s">
        <v>69</v>
      </c>
      <c r="C37" s="5"/>
      <c r="D37" s="5"/>
      <c r="E37" s="5"/>
      <c r="F37" s="5"/>
      <c r="G37" s="5"/>
      <c r="H37" s="5"/>
      <c r="I37" s="48">
        <f>I36*0.35</f>
        <v>16.099999999999998</v>
      </c>
      <c r="J37" s="49" t="s">
        <v>45</v>
      </c>
      <c r="K37" s="1"/>
      <c r="L37" t="s">
        <v>70</v>
      </c>
      <c r="M37" s="5"/>
      <c r="N37" s="5"/>
      <c r="O37" s="5"/>
      <c r="P37" s="5"/>
      <c r="Q37" s="5"/>
      <c r="R37" s="5"/>
    </row>
    <row r="38" spans="1:21" ht="15" customHeight="1" x14ac:dyDescent="0.25">
      <c r="A38" s="5"/>
      <c r="B38" s="5"/>
      <c r="C38" s="5"/>
      <c r="D38" s="5"/>
      <c r="E38" s="5"/>
      <c r="F38" s="5"/>
      <c r="G38" s="5"/>
      <c r="H38" s="5"/>
      <c r="I38" s="50"/>
      <c r="J38" s="47"/>
      <c r="K38" s="1"/>
      <c r="M38" s="5"/>
      <c r="N38" s="5"/>
      <c r="O38" s="5"/>
      <c r="P38" s="5"/>
      <c r="Q38" s="5"/>
      <c r="R38" s="5"/>
    </row>
    <row r="39" spans="1:21" x14ac:dyDescent="0.25">
      <c r="A39" s="5"/>
      <c r="B39" s="43" t="s">
        <v>50</v>
      </c>
      <c r="C39" s="5"/>
      <c r="D39" s="5"/>
      <c r="E39" s="5"/>
      <c r="F39" s="5"/>
      <c r="G39" s="5"/>
      <c r="H39" s="5"/>
      <c r="I39" s="5"/>
      <c r="J39" s="5"/>
      <c r="K39" s="1"/>
      <c r="M39" s="5"/>
      <c r="N39" s="5"/>
      <c r="O39" s="5"/>
      <c r="P39" s="5"/>
      <c r="Q39" s="5"/>
      <c r="R39" s="5"/>
    </row>
    <row r="40" spans="1:21" ht="17.25" x14ac:dyDescent="0.25">
      <c r="A40" s="5"/>
      <c r="B40" s="5" t="s">
        <v>51</v>
      </c>
      <c r="C40" s="5"/>
      <c r="D40" s="5"/>
      <c r="E40" s="5"/>
      <c r="F40" s="5"/>
      <c r="G40" s="5"/>
      <c r="H40" s="5"/>
      <c r="I40" s="45">
        <f>'kubaturový list'!N70</f>
        <v>2762.9499999999603</v>
      </c>
      <c r="J40" s="46" t="s">
        <v>46</v>
      </c>
      <c r="K40" s="1"/>
      <c r="M40" s="5"/>
      <c r="N40" s="5"/>
      <c r="O40" s="5"/>
      <c r="P40" s="5"/>
      <c r="Q40" s="5"/>
      <c r="R40" s="5"/>
      <c r="U40" s="1"/>
    </row>
    <row r="41" spans="1:21" ht="17.25" x14ac:dyDescent="0.25">
      <c r="A41" s="5"/>
      <c r="B41" s="5" t="s">
        <v>53</v>
      </c>
      <c r="C41" s="5"/>
      <c r="D41" s="5"/>
      <c r="E41" s="5"/>
      <c r="F41" s="5"/>
      <c r="G41" s="5"/>
      <c r="H41" s="5"/>
      <c r="I41" s="41">
        <f>I40*(1+$B$7/100)</f>
        <v>3039.2449999999567</v>
      </c>
      <c r="J41" s="6" t="s">
        <v>4</v>
      </c>
      <c r="K41" s="1"/>
      <c r="M41" s="5"/>
      <c r="N41" s="5"/>
      <c r="O41" s="5"/>
      <c r="P41" s="5"/>
      <c r="Q41" s="5"/>
      <c r="R41" s="5"/>
    </row>
    <row r="42" spans="1:21" x14ac:dyDescent="0.25">
      <c r="A42" s="5"/>
      <c r="B42" s="5"/>
      <c r="C42" s="5"/>
      <c r="D42" s="5"/>
      <c r="E42" s="5"/>
      <c r="F42" s="5"/>
      <c r="G42" s="5"/>
      <c r="H42" s="5"/>
      <c r="I42" s="5"/>
      <c r="J42" s="5"/>
      <c r="K42" s="1"/>
      <c r="M42" s="5"/>
      <c r="N42" s="5"/>
      <c r="O42" s="5"/>
      <c r="P42" s="5"/>
      <c r="Q42" s="5"/>
      <c r="R42" s="5"/>
    </row>
    <row r="43" spans="1:21" ht="17.25" x14ac:dyDescent="0.25">
      <c r="A43" s="5"/>
      <c r="B43" s="5" t="s">
        <v>10</v>
      </c>
      <c r="C43" s="5"/>
      <c r="D43" s="5"/>
      <c r="E43" s="5"/>
      <c r="F43" s="5"/>
      <c r="I43" s="41">
        <f>13*2.5+61*2.2*2+120*2+92.15+40*2.5*2</f>
        <v>833.05000000000007</v>
      </c>
      <c r="J43" s="6" t="s">
        <v>4</v>
      </c>
      <c r="K43" s="1"/>
      <c r="L43" t="s">
        <v>60</v>
      </c>
      <c r="N43" s="5"/>
      <c r="O43" s="5"/>
      <c r="P43" s="5"/>
      <c r="Q43" s="5"/>
      <c r="R43" s="5"/>
    </row>
    <row r="44" spans="1:21" x14ac:dyDescent="0.25">
      <c r="A44" s="5"/>
      <c r="B44" s="5" t="s">
        <v>59</v>
      </c>
      <c r="C44" s="5"/>
      <c r="D44" s="5"/>
      <c r="E44" s="5"/>
      <c r="F44" s="5"/>
      <c r="I44" s="4">
        <v>32</v>
      </c>
      <c r="J44" s="6" t="s">
        <v>3</v>
      </c>
      <c r="K44" s="1"/>
      <c r="N44" s="5"/>
      <c r="O44" s="5"/>
      <c r="P44" s="5"/>
      <c r="Q44" s="5"/>
      <c r="R44" s="5"/>
    </row>
    <row r="45" spans="1:21" x14ac:dyDescent="0.25">
      <c r="A45" s="5"/>
      <c r="B45" s="5"/>
      <c r="C45" s="5"/>
      <c r="D45" s="5"/>
      <c r="E45" s="5"/>
      <c r="F45" s="5"/>
      <c r="G45" s="5"/>
      <c r="H45" s="5"/>
      <c r="I45" s="5"/>
      <c r="J45" s="5"/>
      <c r="K45" s="1"/>
      <c r="M45" s="5"/>
      <c r="N45" s="5"/>
      <c r="O45" s="5"/>
      <c r="P45" s="5"/>
      <c r="Q45" s="5"/>
      <c r="R45" s="5"/>
    </row>
    <row r="46" spans="1:21" ht="17.25" x14ac:dyDescent="0.25">
      <c r="A46" s="5"/>
      <c r="B46" s="5" t="s">
        <v>11</v>
      </c>
      <c r="C46" s="5"/>
      <c r="D46" s="5"/>
      <c r="E46" s="5"/>
      <c r="F46" s="5"/>
      <c r="G46" s="5"/>
      <c r="H46" s="5"/>
      <c r="I46" s="41">
        <f>I41</f>
        <v>3039.2449999999567</v>
      </c>
      <c r="J46" s="6" t="s">
        <v>4</v>
      </c>
      <c r="K46" s="1"/>
      <c r="M46" s="5"/>
      <c r="N46" s="5"/>
      <c r="O46" s="5"/>
      <c r="P46" s="5"/>
      <c r="Q46" s="5"/>
      <c r="R46" s="5"/>
    </row>
    <row r="47" spans="1:21" x14ac:dyDescent="0.25">
      <c r="A47" s="5"/>
      <c r="B47" s="5"/>
      <c r="C47" s="5"/>
      <c r="D47" s="5"/>
      <c r="E47" s="5"/>
      <c r="F47" s="5"/>
      <c r="G47" s="5"/>
      <c r="H47" s="5"/>
      <c r="I47" s="5"/>
      <c r="J47" s="5"/>
      <c r="K47" s="1"/>
      <c r="M47" s="5"/>
      <c r="N47" s="5"/>
      <c r="O47" s="5"/>
      <c r="P47" s="5"/>
      <c r="Q47" s="5"/>
      <c r="R47" s="5"/>
    </row>
    <row r="48" spans="1:21" ht="17.25" x14ac:dyDescent="0.25">
      <c r="A48" s="5"/>
      <c r="B48" s="5" t="s">
        <v>63</v>
      </c>
      <c r="C48" s="5"/>
      <c r="D48" s="5"/>
      <c r="E48" s="5"/>
      <c r="F48" s="5"/>
      <c r="G48" s="5"/>
      <c r="H48" s="5"/>
      <c r="I48" s="41">
        <f>F7*0.5*0.5</f>
        <v>153.75</v>
      </c>
      <c r="J48" s="6" t="s">
        <v>61</v>
      </c>
      <c r="K48" s="1"/>
      <c r="L48" t="s">
        <v>62</v>
      </c>
      <c r="M48" s="5"/>
      <c r="N48" s="5"/>
      <c r="O48" s="5"/>
      <c r="P48" s="5"/>
      <c r="Q48" s="5"/>
      <c r="R48" s="5"/>
    </row>
    <row r="49" spans="1:11" x14ac:dyDescent="0.25">
      <c r="A49" s="5"/>
      <c r="B49" s="40"/>
      <c r="C49" s="40"/>
      <c r="D49" s="40"/>
      <c r="E49" s="40"/>
      <c r="F49" s="40"/>
      <c r="G49" s="40"/>
      <c r="H49" s="40"/>
      <c r="I49" s="40"/>
      <c r="J49" s="40"/>
      <c r="K49" s="1"/>
    </row>
    <row r="50" spans="1:11" ht="17.25" x14ac:dyDescent="0.25">
      <c r="A50" s="5"/>
      <c r="B50" s="5" t="s">
        <v>68</v>
      </c>
      <c r="C50" s="5"/>
      <c r="D50" s="5"/>
      <c r="E50" s="5"/>
      <c r="F50" s="5"/>
      <c r="G50" s="5"/>
      <c r="H50" s="5"/>
      <c r="I50" s="41">
        <f>I36*0.35</f>
        <v>16.099999999999998</v>
      </c>
      <c r="J50" s="6" t="s">
        <v>61</v>
      </c>
      <c r="K50" s="1"/>
    </row>
    <row r="51" spans="1:11" x14ac:dyDescent="0.25">
      <c r="A51" s="5"/>
      <c r="B51" s="5"/>
      <c r="C51" s="5"/>
      <c r="D51" s="5"/>
      <c r="E51" s="5"/>
      <c r="F51" s="5"/>
      <c r="G51" s="5"/>
      <c r="H51" s="5"/>
      <c r="I51" s="5"/>
      <c r="J51" s="5"/>
      <c r="K51" s="1"/>
    </row>
    <row r="52" spans="1:11" x14ac:dyDescent="0.25">
      <c r="A52" s="5"/>
      <c r="B52" s="5"/>
      <c r="C52" s="5"/>
      <c r="D52" s="5"/>
      <c r="E52" s="5"/>
      <c r="F52" s="5"/>
      <c r="G52" s="5"/>
      <c r="H52" s="5"/>
      <c r="I52" s="5"/>
      <c r="J52" s="5"/>
      <c r="K52" s="1"/>
    </row>
    <row r="53" spans="1:11" x14ac:dyDescent="0.25">
      <c r="A53" s="5"/>
      <c r="B53" s="5"/>
      <c r="C53" s="5"/>
      <c r="D53" s="5"/>
      <c r="E53" s="5"/>
      <c r="F53" s="5"/>
      <c r="G53" s="5"/>
      <c r="H53" s="5"/>
      <c r="I53" s="5"/>
      <c r="J53" s="5"/>
      <c r="K53" s="1"/>
    </row>
    <row r="54" spans="1:11" x14ac:dyDescent="0.25">
      <c r="A54" s="5"/>
      <c r="B54" s="5"/>
      <c r="C54" s="5"/>
      <c r="D54" s="5"/>
      <c r="E54" s="5"/>
      <c r="F54" s="5"/>
      <c r="G54" s="5"/>
      <c r="H54" s="5"/>
      <c r="I54" s="5"/>
      <c r="J54" s="5"/>
      <c r="K54" s="1"/>
    </row>
    <row r="55" spans="1:11" x14ac:dyDescent="0.25">
      <c r="A55" s="5"/>
      <c r="B55" s="5"/>
      <c r="C55" s="5"/>
      <c r="D55" s="5"/>
      <c r="E55" s="5"/>
      <c r="F55" s="5"/>
      <c r="G55" s="5"/>
      <c r="H55" s="5"/>
      <c r="I55" s="5"/>
      <c r="J55" s="5"/>
      <c r="K55" s="1"/>
    </row>
    <row r="56" spans="1:11" x14ac:dyDescent="0.25">
      <c r="A56" s="5"/>
      <c r="B56" s="5"/>
      <c r="C56" s="5"/>
      <c r="D56" s="5"/>
      <c r="E56" s="5"/>
      <c r="F56" s="5"/>
      <c r="G56" s="5"/>
      <c r="H56" s="5"/>
      <c r="I56" s="5"/>
      <c r="J56" s="5"/>
      <c r="K56" s="1"/>
    </row>
    <row r="57" spans="1:11" x14ac:dyDescent="0.25">
      <c r="A57" s="5"/>
      <c r="B57" s="5"/>
      <c r="C57" s="5"/>
      <c r="D57" s="5"/>
      <c r="E57" s="5"/>
      <c r="F57" s="5"/>
      <c r="G57" s="5"/>
      <c r="H57" s="5"/>
      <c r="I57" s="5"/>
      <c r="J57" s="5"/>
      <c r="K57" s="1"/>
    </row>
    <row r="58" spans="1:11" x14ac:dyDescent="0.25">
      <c r="A58" s="5"/>
      <c r="B58" s="5"/>
      <c r="C58" s="5"/>
      <c r="D58" s="5"/>
      <c r="E58" s="5"/>
      <c r="F58" s="5"/>
      <c r="G58" s="5"/>
      <c r="H58" s="5"/>
      <c r="I58" s="5"/>
      <c r="J58" s="5"/>
      <c r="K58" s="1"/>
    </row>
    <row r="59" spans="1:11" x14ac:dyDescent="0.25">
      <c r="A59" s="5"/>
      <c r="B59" s="5"/>
      <c r="C59" s="5"/>
      <c r="D59" s="5"/>
      <c r="E59" s="5"/>
      <c r="F59" s="5"/>
      <c r="G59" s="5"/>
      <c r="H59" s="5"/>
      <c r="I59" s="5"/>
      <c r="J59" s="5"/>
      <c r="K59" s="1"/>
    </row>
    <row r="60" spans="1:11" x14ac:dyDescent="0.25">
      <c r="A60" s="5"/>
      <c r="B60" s="5"/>
      <c r="C60" s="5"/>
      <c r="D60" s="5"/>
      <c r="E60" s="5"/>
      <c r="F60" s="5"/>
      <c r="G60" s="5"/>
      <c r="H60" s="5"/>
      <c r="I60" s="5"/>
      <c r="J60" s="5"/>
      <c r="K60" s="1"/>
    </row>
    <row r="61" spans="1:11" x14ac:dyDescent="0.25">
      <c r="A61" s="5"/>
      <c r="B61" s="5"/>
      <c r="C61" s="5"/>
      <c r="D61" s="5"/>
      <c r="E61" s="5"/>
      <c r="F61" s="5"/>
      <c r="G61" s="5"/>
      <c r="H61" s="5"/>
      <c r="I61" s="5"/>
      <c r="J61" s="5"/>
      <c r="K61" s="1"/>
    </row>
    <row r="62" spans="1:11" x14ac:dyDescent="0.25">
      <c r="A62" s="5"/>
      <c r="B62" s="5"/>
      <c r="C62" s="5"/>
      <c r="D62" s="5"/>
      <c r="E62" s="5"/>
      <c r="F62" s="5"/>
      <c r="G62" s="5"/>
      <c r="H62" s="5"/>
      <c r="I62" s="5"/>
      <c r="J62" s="5"/>
      <c r="K62" s="1"/>
    </row>
    <row r="63" spans="1:11" x14ac:dyDescent="0.25">
      <c r="A63" s="5"/>
      <c r="B63" s="5"/>
      <c r="C63" s="5"/>
      <c r="D63" s="5"/>
      <c r="E63" s="5"/>
      <c r="F63" s="5"/>
      <c r="G63" s="5"/>
      <c r="H63" s="5"/>
      <c r="I63" s="5"/>
      <c r="J63" s="5"/>
      <c r="K63" s="1"/>
    </row>
    <row r="64" spans="1:11" x14ac:dyDescent="0.25">
      <c r="A64" s="5"/>
      <c r="B64" s="5"/>
      <c r="C64" s="5"/>
      <c r="D64" s="5"/>
      <c r="E64" s="5"/>
      <c r="F64" s="5"/>
      <c r="G64" s="5"/>
      <c r="H64" s="5"/>
      <c r="I64" s="5"/>
      <c r="J64" s="5"/>
      <c r="K64" s="1"/>
    </row>
    <row r="65" spans="1:12" x14ac:dyDescent="0.25">
      <c r="A65" s="5"/>
      <c r="B65" s="5"/>
      <c r="C65" s="5"/>
      <c r="D65" s="5"/>
      <c r="E65" s="5"/>
      <c r="F65" s="5"/>
      <c r="G65" s="5"/>
      <c r="H65" s="5"/>
      <c r="I65" s="5"/>
      <c r="J65" s="5"/>
      <c r="K65" s="1"/>
    </row>
    <row r="66" spans="1:12" x14ac:dyDescent="0.25">
      <c r="B66" s="1"/>
      <c r="C66" s="1"/>
      <c r="D66" s="1"/>
      <c r="E66" s="1"/>
      <c r="F66" s="1"/>
      <c r="G66" s="1"/>
      <c r="H66" s="1"/>
      <c r="I66" s="2"/>
      <c r="J66" s="1"/>
      <c r="K66" s="1"/>
    </row>
    <row r="67" spans="1:12" x14ac:dyDescent="0.25">
      <c r="B67" s="1"/>
      <c r="C67" s="1"/>
      <c r="D67" s="1"/>
      <c r="E67" s="1"/>
      <c r="F67" s="1"/>
      <c r="G67" s="1"/>
      <c r="H67" s="1"/>
      <c r="I67" s="2"/>
      <c r="J67" s="1"/>
      <c r="K67" s="1"/>
    </row>
    <row r="68" spans="1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1:12" x14ac:dyDescent="0.25">
      <c r="B69" s="1"/>
      <c r="C69" s="1"/>
      <c r="D69" s="1"/>
      <c r="E69" s="1"/>
      <c r="F69" s="1"/>
      <c r="G69" s="1"/>
      <c r="H69" s="1"/>
      <c r="I69" s="2"/>
      <c r="J69" s="1"/>
      <c r="K69" s="1"/>
      <c r="L69" s="1"/>
    </row>
    <row r="70" spans="1:12" x14ac:dyDescent="0.25">
      <c r="B70" s="1"/>
      <c r="C70" s="1"/>
      <c r="D70" s="1"/>
      <c r="E70" s="1"/>
      <c r="F70" s="1"/>
      <c r="G70" s="1"/>
      <c r="H70" s="1"/>
      <c r="I70" s="2"/>
      <c r="J70" s="1"/>
      <c r="K70" s="1"/>
      <c r="L70" s="1"/>
    </row>
    <row r="71" spans="1:12" x14ac:dyDescent="0.25">
      <c r="B71" s="1"/>
      <c r="C71" s="1"/>
      <c r="D71" s="1"/>
      <c r="E71" s="1"/>
      <c r="F71" s="1"/>
      <c r="G71" s="1"/>
      <c r="H71" s="1"/>
      <c r="I71" s="2"/>
      <c r="J71" s="1"/>
      <c r="K71" s="1"/>
      <c r="L71" s="1"/>
    </row>
    <row r="72" spans="1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1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1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</sheetData>
  <mergeCells count="2">
    <mergeCell ref="B2:J2"/>
    <mergeCell ref="B17:J19"/>
  </mergeCells>
  <pageMargins left="0.7" right="0.7" top="0.78740157499999996" bottom="0.78740157499999996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1"/>
  <sheetViews>
    <sheetView view="pageBreakPreview" zoomScale="60" zoomScaleNormal="100" workbookViewId="0">
      <selection activeCell="Q6" sqref="Q6"/>
    </sheetView>
  </sheetViews>
  <sheetFormatPr defaultRowHeight="15" x14ac:dyDescent="0.25"/>
  <sheetData>
    <row r="1" spans="1:14" ht="15.75" thickBot="1" x14ac:dyDescent="0.3"/>
    <row r="2" spans="1:14" x14ac:dyDescent="0.25">
      <c r="A2" s="17"/>
      <c r="B2" s="18"/>
      <c r="C2" s="18"/>
      <c r="D2" s="53" t="s">
        <v>26</v>
      </c>
      <c r="E2" s="53"/>
      <c r="F2" s="53"/>
      <c r="G2" s="53" t="s">
        <v>23</v>
      </c>
      <c r="H2" s="53"/>
      <c r="I2" s="53"/>
      <c r="J2" s="53" t="s">
        <v>28</v>
      </c>
      <c r="K2" s="53"/>
      <c r="L2" s="53"/>
      <c r="M2" s="53"/>
      <c r="N2" s="54"/>
    </row>
    <row r="3" spans="1:14" s="11" customFormat="1" x14ac:dyDescent="0.25">
      <c r="A3" s="19" t="s">
        <v>19</v>
      </c>
      <c r="B3" s="15" t="s">
        <v>13</v>
      </c>
      <c r="C3" s="15" t="s">
        <v>15</v>
      </c>
      <c r="D3" s="15" t="s">
        <v>17</v>
      </c>
      <c r="E3" s="15" t="s">
        <v>20</v>
      </c>
      <c r="F3" s="15" t="s">
        <v>22</v>
      </c>
      <c r="G3" s="15" t="s">
        <v>17</v>
      </c>
      <c r="H3" s="15" t="s">
        <v>20</v>
      </c>
      <c r="I3" s="15" t="s">
        <v>22</v>
      </c>
      <c r="J3" s="15" t="s">
        <v>30</v>
      </c>
      <c r="K3" s="15" t="s">
        <v>31</v>
      </c>
      <c r="L3" s="15" t="s">
        <v>27</v>
      </c>
      <c r="M3" s="15" t="s">
        <v>21</v>
      </c>
      <c r="N3" s="20" t="s">
        <v>29</v>
      </c>
    </row>
    <row r="4" spans="1:14" s="12" customFormat="1" ht="13.5" thickBot="1" x14ac:dyDescent="0.25">
      <c r="A4" s="32"/>
      <c r="B4" s="33" t="s">
        <v>14</v>
      </c>
      <c r="C4" s="33" t="s">
        <v>16</v>
      </c>
      <c r="D4" s="33" t="s">
        <v>18</v>
      </c>
      <c r="E4" s="33" t="s">
        <v>18</v>
      </c>
      <c r="F4" s="33" t="s">
        <v>18</v>
      </c>
      <c r="G4" s="33" t="s">
        <v>24</v>
      </c>
      <c r="H4" s="33" t="s">
        <v>24</v>
      </c>
      <c r="I4" s="33" t="s">
        <v>24</v>
      </c>
      <c r="J4" s="33" t="s">
        <v>16</v>
      </c>
      <c r="K4" s="33" t="s">
        <v>16</v>
      </c>
      <c r="L4" s="33" t="s">
        <v>18</v>
      </c>
      <c r="M4" s="33" t="s">
        <v>18</v>
      </c>
      <c r="N4" s="34" t="s">
        <v>18</v>
      </c>
    </row>
    <row r="5" spans="1:14" ht="7.5" customHeight="1" thickBot="1" x14ac:dyDescent="0.3">
      <c r="A5" s="36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8"/>
    </row>
    <row r="6" spans="1:14" x14ac:dyDescent="0.25">
      <c r="A6" s="29">
        <v>1</v>
      </c>
      <c r="B6" s="30">
        <v>33.225000000000001</v>
      </c>
      <c r="C6" s="30"/>
      <c r="D6" s="35">
        <v>0</v>
      </c>
      <c r="E6" s="35">
        <v>0</v>
      </c>
      <c r="F6" s="30">
        <v>2.73</v>
      </c>
      <c r="G6" s="30"/>
      <c r="H6" s="30"/>
      <c r="I6" s="30"/>
      <c r="J6" s="35">
        <v>3.04</v>
      </c>
      <c r="K6" s="35">
        <v>4.21</v>
      </c>
      <c r="L6" s="30"/>
      <c r="M6" s="30"/>
      <c r="N6" s="31"/>
    </row>
    <row r="7" spans="1:14" x14ac:dyDescent="0.25">
      <c r="A7" s="21"/>
      <c r="B7" s="14"/>
      <c r="C7" s="14">
        <f>(B8-B6)*1000</f>
        <v>20.000000000003126</v>
      </c>
      <c r="D7" s="14"/>
      <c r="E7" s="16"/>
      <c r="F7" s="14"/>
      <c r="G7" s="16">
        <f>((D6+D8)/2)*C7</f>
        <v>29.500000000004611</v>
      </c>
      <c r="H7" s="16">
        <f>((E6+E8)/2)*C7</f>
        <v>0</v>
      </c>
      <c r="I7" s="16">
        <f>((F6+F8)/2)*C7</f>
        <v>54.600000000008535</v>
      </c>
      <c r="J7" s="16"/>
      <c r="K7" s="16"/>
      <c r="L7" s="16">
        <v>0</v>
      </c>
      <c r="M7" s="16">
        <f>(((J6+J8/2)+((K6+K8)/2)))*C7</f>
        <v>175.4000000000274</v>
      </c>
      <c r="N7" s="23">
        <v>0</v>
      </c>
    </row>
    <row r="8" spans="1:14" x14ac:dyDescent="0.25">
      <c r="A8" s="21">
        <v>2</v>
      </c>
      <c r="B8" s="14">
        <f>B6+0.02</f>
        <v>33.245000000000005</v>
      </c>
      <c r="C8" s="14"/>
      <c r="D8" s="14">
        <v>2.95</v>
      </c>
      <c r="E8" s="16">
        <v>0</v>
      </c>
      <c r="F8" s="14">
        <v>2.73</v>
      </c>
      <c r="G8" s="14"/>
      <c r="H8" s="14"/>
      <c r="I8" s="14"/>
      <c r="J8" s="16">
        <v>3.04</v>
      </c>
      <c r="K8" s="16">
        <v>4.21</v>
      </c>
      <c r="L8" s="14"/>
      <c r="M8" s="16"/>
      <c r="N8" s="22"/>
    </row>
    <row r="9" spans="1:14" x14ac:dyDescent="0.25">
      <c r="A9" s="21"/>
      <c r="B9" s="14"/>
      <c r="C9" s="14">
        <f t="shared" ref="C9" si="0">(B10-B8)*1000</f>
        <v>20.000000000003126</v>
      </c>
      <c r="D9" s="14"/>
      <c r="E9" s="16"/>
      <c r="F9" s="14"/>
      <c r="G9" s="16">
        <f t="shared" ref="G9" si="1">((D8+D10)/2)*C9</f>
        <v>60.300000000009426</v>
      </c>
      <c r="H9" s="16">
        <f t="shared" ref="H9" si="2">((E8+E10)/2)*C9</f>
        <v>0</v>
      </c>
      <c r="I9" s="16">
        <f t="shared" ref="I9" si="3">((F8+F10)/2)*C9</f>
        <v>53.700000000008394</v>
      </c>
      <c r="J9" s="16"/>
      <c r="K9" s="16"/>
      <c r="L9" s="16">
        <v>0</v>
      </c>
      <c r="M9" s="16">
        <f t="shared" ref="M9" si="4">(((J8+J10/2)+((K8+K10)/2)))*C9</f>
        <v>173.00000000002706</v>
      </c>
      <c r="N9" s="23">
        <v>0</v>
      </c>
    </row>
    <row r="10" spans="1:14" x14ac:dyDescent="0.25">
      <c r="A10" s="21">
        <v>3</v>
      </c>
      <c r="B10" s="14">
        <f t="shared" ref="B10" si="5">B8+0.02</f>
        <v>33.265000000000008</v>
      </c>
      <c r="C10" s="14"/>
      <c r="D10" s="14">
        <v>3.08</v>
      </c>
      <c r="E10" s="16">
        <v>0</v>
      </c>
      <c r="F10" s="14">
        <v>2.64</v>
      </c>
      <c r="G10" s="14"/>
      <c r="H10" s="14"/>
      <c r="I10" s="14"/>
      <c r="J10" s="16">
        <v>2.7</v>
      </c>
      <c r="K10" s="16">
        <v>4.3099999999999996</v>
      </c>
      <c r="L10" s="16"/>
      <c r="M10" s="16"/>
      <c r="N10" s="22"/>
    </row>
    <row r="11" spans="1:14" x14ac:dyDescent="0.25">
      <c r="A11" s="21"/>
      <c r="B11" s="14"/>
      <c r="C11" s="14">
        <f t="shared" ref="C11" si="6">(B12-B10)*1000</f>
        <v>20.000000000003126</v>
      </c>
      <c r="D11" s="14"/>
      <c r="E11" s="14"/>
      <c r="F11" s="14"/>
      <c r="G11" s="16">
        <f t="shared" ref="G11" si="7">((D10+D12)/2)*C11</f>
        <v>58.600000000009153</v>
      </c>
      <c r="H11" s="16">
        <f t="shared" ref="H11" si="8">((E10+E12)/2)*C11</f>
        <v>3.4000000000005319</v>
      </c>
      <c r="I11" s="16">
        <f t="shared" ref="I11" si="9">((F10+F12)/2)*C11</f>
        <v>43.200000000006753</v>
      </c>
      <c r="J11" s="16"/>
      <c r="K11" s="16"/>
      <c r="L11" s="16">
        <v>0</v>
      </c>
      <c r="M11" s="16">
        <f t="shared" ref="M11" si="10">(((J10+J12/2)+((K10+K12)/2)))*C11</f>
        <v>134.10000000002097</v>
      </c>
      <c r="N11" s="23">
        <v>0</v>
      </c>
    </row>
    <row r="12" spans="1:14" x14ac:dyDescent="0.25">
      <c r="A12" s="21">
        <f>A10+1</f>
        <v>4</v>
      </c>
      <c r="B12" s="14">
        <f t="shared" ref="B12" si="11">B10+0.02</f>
        <v>33.285000000000011</v>
      </c>
      <c r="C12" s="14"/>
      <c r="D12" s="14">
        <v>2.78</v>
      </c>
      <c r="E12" s="14">
        <v>0.34</v>
      </c>
      <c r="F12" s="14">
        <v>1.68</v>
      </c>
      <c r="G12" s="14"/>
      <c r="H12" s="14"/>
      <c r="I12" s="14"/>
      <c r="J12" s="16">
        <v>2.11</v>
      </c>
      <c r="K12" s="16">
        <v>1.59</v>
      </c>
      <c r="L12" s="16"/>
      <c r="M12" s="16"/>
      <c r="N12" s="22"/>
    </row>
    <row r="13" spans="1:14" x14ac:dyDescent="0.25">
      <c r="A13" s="21"/>
      <c r="B13" s="14"/>
      <c r="C13" s="14">
        <f t="shared" ref="C13" si="12">(B14-B12)*1000</f>
        <v>20.000000000003126</v>
      </c>
      <c r="D13" s="14"/>
      <c r="E13" s="14"/>
      <c r="F13" s="14"/>
      <c r="G13" s="16">
        <f t="shared" ref="G13" si="13">((D12+D14)/2)*C13</f>
        <v>33.900000000005299</v>
      </c>
      <c r="H13" s="16">
        <f t="shared" ref="H13" si="14">((E12+E14)/2)*C13</f>
        <v>5.5000000000008598</v>
      </c>
      <c r="I13" s="16">
        <f t="shared" ref="I13" si="15">((F12+F14)/2)*C13</f>
        <v>16.800000000002626</v>
      </c>
      <c r="J13" s="16"/>
      <c r="K13" s="16"/>
      <c r="L13" s="16">
        <v>0</v>
      </c>
      <c r="M13" s="16">
        <f t="shared" ref="M13" si="16">(((J12+J14/2)+((K12+K14)/2)))*C13</f>
        <v>128.60000000002009</v>
      </c>
      <c r="N13" s="23">
        <v>0</v>
      </c>
    </row>
    <row r="14" spans="1:14" x14ac:dyDescent="0.25">
      <c r="A14" s="21">
        <f t="shared" ref="A14" si="17">A12+1</f>
        <v>5</v>
      </c>
      <c r="B14" s="14">
        <f t="shared" ref="B14" si="18">B12+0.02</f>
        <v>33.305000000000014</v>
      </c>
      <c r="C14" s="14"/>
      <c r="D14" s="14">
        <v>0.61</v>
      </c>
      <c r="E14" s="14">
        <v>0.21</v>
      </c>
      <c r="F14" s="16">
        <v>0</v>
      </c>
      <c r="G14" s="14"/>
      <c r="H14" s="14"/>
      <c r="I14" s="14"/>
      <c r="J14" s="16">
        <v>3.52</v>
      </c>
      <c r="K14" s="16">
        <v>3.53</v>
      </c>
      <c r="L14" s="16"/>
      <c r="M14" s="14"/>
      <c r="N14" s="22"/>
    </row>
    <row r="15" spans="1:14" x14ac:dyDescent="0.25">
      <c r="A15" s="21"/>
      <c r="B15" s="14"/>
      <c r="C15" s="14">
        <f t="shared" ref="C15" si="19">(B16-B14)*1000</f>
        <v>20.000000000003126</v>
      </c>
      <c r="D15" s="14"/>
      <c r="E15" s="14"/>
      <c r="F15" s="16"/>
      <c r="G15" s="16">
        <f t="shared" ref="G15" si="20">((D14+D16)/2)*C15</f>
        <v>15.200000000002376</v>
      </c>
      <c r="H15" s="16">
        <f t="shared" ref="H15" si="21">((E14+E16)/2)*C15</f>
        <v>2.1000000000003283</v>
      </c>
      <c r="I15" s="16">
        <f t="shared" ref="I15" si="22">((F14+F16)/2)*C15</f>
        <v>0</v>
      </c>
      <c r="J15" s="16"/>
      <c r="K15" s="16"/>
      <c r="L15" s="16">
        <v>0</v>
      </c>
      <c r="M15" s="16">
        <v>0</v>
      </c>
      <c r="N15" s="23">
        <f>(((J14+J16/2)+((K14+K16)/2)))*C15</f>
        <v>161.00000000002518</v>
      </c>
    </row>
    <row r="16" spans="1:14" x14ac:dyDescent="0.25">
      <c r="A16" s="21">
        <f t="shared" ref="A16" si="23">A14+1</f>
        <v>6</v>
      </c>
      <c r="B16" s="14">
        <f t="shared" ref="B16" si="24">B14+0.02</f>
        <v>33.325000000000017</v>
      </c>
      <c r="C16" s="14"/>
      <c r="D16" s="14">
        <v>0.91</v>
      </c>
      <c r="E16" s="16">
        <v>0</v>
      </c>
      <c r="F16" s="16">
        <v>0</v>
      </c>
      <c r="G16" s="14"/>
      <c r="H16" s="14"/>
      <c r="I16" s="14"/>
      <c r="J16" s="16">
        <v>3.6</v>
      </c>
      <c r="K16" s="16">
        <v>1.93</v>
      </c>
      <c r="L16" s="16"/>
      <c r="M16" s="16"/>
      <c r="N16" s="22"/>
    </row>
    <row r="17" spans="1:14" x14ac:dyDescent="0.25">
      <c r="A17" s="21"/>
      <c r="B17" s="14"/>
      <c r="C17" s="14">
        <f t="shared" ref="C17" si="25">(B18-B16)*1000</f>
        <v>20.000000000003126</v>
      </c>
      <c r="D17" s="14"/>
      <c r="E17" s="16"/>
      <c r="F17" s="16"/>
      <c r="G17" s="16">
        <f t="shared" ref="G17" si="26">((D16+D18)/2)*C17</f>
        <v>17.300000000002704</v>
      </c>
      <c r="H17" s="16">
        <f t="shared" ref="H17" si="27">((E16+E18)/2)*C17</f>
        <v>0</v>
      </c>
      <c r="I17" s="16">
        <f t="shared" ref="I17" si="28">((F16+F18)/2)*C17</f>
        <v>0</v>
      </c>
      <c r="J17" s="16"/>
      <c r="K17" s="16"/>
      <c r="L17" s="16">
        <v>0</v>
      </c>
      <c r="M17" s="16">
        <v>0</v>
      </c>
      <c r="N17" s="23">
        <f t="shared" ref="N17" si="29">(((J16+J18/2)+((K16+K18)/2)))*C17</f>
        <v>139.60000000002182</v>
      </c>
    </row>
    <row r="18" spans="1:14" x14ac:dyDescent="0.25">
      <c r="A18" s="21">
        <f t="shared" ref="A18" si="30">A16+1</f>
        <v>7</v>
      </c>
      <c r="B18" s="14">
        <f t="shared" ref="B18" si="31">B16+0.02</f>
        <v>33.34500000000002</v>
      </c>
      <c r="C18" s="14"/>
      <c r="D18" s="14">
        <v>0.82</v>
      </c>
      <c r="E18" s="16">
        <v>0</v>
      </c>
      <c r="F18" s="16">
        <v>0</v>
      </c>
      <c r="G18" s="14"/>
      <c r="H18" s="14"/>
      <c r="I18" s="14"/>
      <c r="J18" s="16">
        <v>3.48</v>
      </c>
      <c r="K18" s="16">
        <v>1.35</v>
      </c>
      <c r="L18" s="16"/>
      <c r="M18" s="16"/>
      <c r="N18" s="22"/>
    </row>
    <row r="19" spans="1:14" x14ac:dyDescent="0.25">
      <c r="A19" s="21"/>
      <c r="B19" s="14"/>
      <c r="C19" s="14">
        <f t="shared" ref="C19" si="32">(B20-B18)*1000</f>
        <v>20.000000000003126</v>
      </c>
      <c r="D19" s="14"/>
      <c r="E19" s="14"/>
      <c r="F19" s="16"/>
      <c r="G19" s="16">
        <f t="shared" ref="G19" si="33">((D18+D20)/2)*C19</f>
        <v>10.100000000001579</v>
      </c>
      <c r="H19" s="16">
        <f t="shared" ref="H19" si="34">((E18+E20)/2)*C19</f>
        <v>8.9000000000013912</v>
      </c>
      <c r="I19" s="16">
        <f t="shared" ref="I19" si="35">((F18+F20)/2)*C19</f>
        <v>0</v>
      </c>
      <c r="J19" s="16"/>
      <c r="K19" s="16"/>
      <c r="L19" s="16">
        <v>0</v>
      </c>
      <c r="M19" s="16">
        <v>0</v>
      </c>
      <c r="N19" s="23">
        <f t="shared" ref="N19" si="36">(((J18+J20/2)+((K18+K20)/2)))*C19</f>
        <v>144.80000000002264</v>
      </c>
    </row>
    <row r="20" spans="1:14" x14ac:dyDescent="0.25">
      <c r="A20" s="21">
        <f t="shared" ref="A20" si="37">A18+1</f>
        <v>8</v>
      </c>
      <c r="B20" s="14">
        <f t="shared" ref="B20" si="38">B18+0.02</f>
        <v>33.365000000000023</v>
      </c>
      <c r="C20" s="14"/>
      <c r="D20" s="14">
        <v>0.19</v>
      </c>
      <c r="E20" s="14">
        <v>0.89</v>
      </c>
      <c r="F20" s="16">
        <v>0</v>
      </c>
      <c r="G20" s="14"/>
      <c r="H20" s="14"/>
      <c r="I20" s="14"/>
      <c r="J20" s="16">
        <v>5.49</v>
      </c>
      <c r="K20" s="16">
        <v>0.68</v>
      </c>
      <c r="L20" s="16"/>
      <c r="M20" s="16"/>
      <c r="N20" s="22"/>
    </row>
    <row r="21" spans="1:14" x14ac:dyDescent="0.25">
      <c r="A21" s="21"/>
      <c r="B21" s="14"/>
      <c r="C21" s="14">
        <f t="shared" ref="C21" si="39">(B22-B20)*1000</f>
        <v>20.000000000003126</v>
      </c>
      <c r="D21" s="14"/>
      <c r="E21" s="14"/>
      <c r="F21" s="16"/>
      <c r="G21" s="16">
        <f t="shared" ref="G21" si="40">((D20+D22)/2)*C21</f>
        <v>20.500000000003208</v>
      </c>
      <c r="H21" s="16">
        <f t="shared" ref="H21" si="41">((E20+E22)/2)*C21</f>
        <v>10.700000000001673</v>
      </c>
      <c r="I21" s="16">
        <f t="shared" ref="I21" si="42">((F20+F22)/2)*C21</f>
        <v>0</v>
      </c>
      <c r="J21" s="16"/>
      <c r="K21" s="16"/>
      <c r="L21" s="16">
        <v>0</v>
      </c>
      <c r="M21" s="16">
        <v>0</v>
      </c>
      <c r="N21" s="23">
        <f t="shared" ref="N21" si="43">(((J20+J22/2)+((K20+K22)/2)))*C21</f>
        <v>178.00000000002782</v>
      </c>
    </row>
    <row r="22" spans="1:14" x14ac:dyDescent="0.25">
      <c r="A22" s="21">
        <f t="shared" ref="A22" si="44">A20+1</f>
        <v>9</v>
      </c>
      <c r="B22" s="14">
        <f t="shared" ref="B22" si="45">B20+0.02</f>
        <v>33.385000000000026</v>
      </c>
      <c r="C22" s="14"/>
      <c r="D22" s="14">
        <v>1.86</v>
      </c>
      <c r="E22" s="14">
        <v>0.18</v>
      </c>
      <c r="F22" s="16">
        <v>0</v>
      </c>
      <c r="G22" s="14"/>
      <c r="H22" s="14"/>
      <c r="I22" s="14"/>
      <c r="J22" s="16">
        <v>5.22</v>
      </c>
      <c r="K22" s="16">
        <v>0.92</v>
      </c>
      <c r="L22" s="16"/>
      <c r="M22" s="16"/>
      <c r="N22" s="22"/>
    </row>
    <row r="23" spans="1:14" x14ac:dyDescent="0.25">
      <c r="A23" s="21"/>
      <c r="B23" s="14"/>
      <c r="C23" s="14">
        <f t="shared" ref="C23" si="46">(B24-B22)*1000</f>
        <v>20.000000000003126</v>
      </c>
      <c r="D23" s="14"/>
      <c r="E23" s="14"/>
      <c r="F23" s="16"/>
      <c r="G23" s="16">
        <f t="shared" ref="G23" si="47">((D22+D24)/2)*C23</f>
        <v>38.600000000006034</v>
      </c>
      <c r="H23" s="16">
        <f t="shared" ref="H23" si="48">((E22+E24)/2)*C23</f>
        <v>1.8000000000002814</v>
      </c>
      <c r="I23" s="16">
        <f t="shared" ref="I23" si="49">((F22+F24)/2)*C23</f>
        <v>0</v>
      </c>
      <c r="J23" s="16"/>
      <c r="K23" s="16"/>
      <c r="L23" s="16">
        <v>0</v>
      </c>
      <c r="M23" s="16">
        <v>0</v>
      </c>
      <c r="N23" s="23">
        <f t="shared" ref="N23" si="50">(((J22+J24/2)+((K22+K24)/2)))*C23</f>
        <v>194.80000000003045</v>
      </c>
    </row>
    <row r="24" spans="1:14" x14ac:dyDescent="0.25">
      <c r="A24" s="21">
        <f t="shared" ref="A24" si="51">A22+1</f>
        <v>10</v>
      </c>
      <c r="B24" s="14">
        <f t="shared" ref="B24" si="52">B22+0.02</f>
        <v>33.40500000000003</v>
      </c>
      <c r="C24" s="14"/>
      <c r="D24" s="16">
        <v>2</v>
      </c>
      <c r="E24" s="16">
        <v>0</v>
      </c>
      <c r="F24" s="16">
        <v>0</v>
      </c>
      <c r="G24" s="14"/>
      <c r="H24" s="14"/>
      <c r="I24" s="14"/>
      <c r="J24" s="16">
        <v>5.33</v>
      </c>
      <c r="K24" s="16">
        <v>2.79</v>
      </c>
      <c r="L24" s="14"/>
      <c r="M24" s="14"/>
      <c r="N24" s="22"/>
    </row>
    <row r="25" spans="1:14" x14ac:dyDescent="0.25">
      <c r="A25" s="21"/>
      <c r="B25" s="14"/>
      <c r="C25" s="14">
        <f t="shared" ref="C25" si="53">(B26-B24)*1000</f>
        <v>20.000000000003126</v>
      </c>
      <c r="D25" s="14"/>
      <c r="E25" s="14"/>
      <c r="F25" s="16"/>
      <c r="G25" s="16">
        <f t="shared" ref="G25" si="54">((D24+D26)/2)*C25</f>
        <v>20.000000000003126</v>
      </c>
      <c r="H25" s="16">
        <f t="shared" ref="H25" si="55">((E24+E26)/2)*C25</f>
        <v>1.5000000000002345</v>
      </c>
      <c r="I25" s="16">
        <f t="shared" ref="I25" si="56">((F24+F26)/2)*C25</f>
        <v>0</v>
      </c>
      <c r="J25" s="16"/>
      <c r="K25" s="16"/>
      <c r="L25" s="16">
        <f>(((J24+J26/2)+((K24+K26)/2)))*C25</f>
        <v>182.00000000002848</v>
      </c>
      <c r="M25" s="16">
        <v>0</v>
      </c>
      <c r="N25" s="23">
        <v>0</v>
      </c>
    </row>
    <row r="26" spans="1:14" x14ac:dyDescent="0.25">
      <c r="A26" s="21">
        <f t="shared" ref="A26" si="57">A24+1</f>
        <v>11</v>
      </c>
      <c r="B26" s="14">
        <f t="shared" ref="B26" si="58">B24+0.02</f>
        <v>33.425000000000033</v>
      </c>
      <c r="C26" s="14"/>
      <c r="D26" s="16">
        <v>0</v>
      </c>
      <c r="E26" s="14">
        <v>0.15</v>
      </c>
      <c r="F26" s="16">
        <v>0</v>
      </c>
      <c r="G26" s="14"/>
      <c r="H26" s="14"/>
      <c r="I26" s="14"/>
      <c r="J26" s="16">
        <v>3.39</v>
      </c>
      <c r="K26" s="16">
        <v>1.36</v>
      </c>
      <c r="L26" s="14"/>
      <c r="M26" s="14"/>
      <c r="N26" s="22"/>
    </row>
    <row r="27" spans="1:14" x14ac:dyDescent="0.25">
      <c r="A27" s="21"/>
      <c r="B27" s="14"/>
      <c r="C27" s="14">
        <f t="shared" ref="C27" si="59">(B28-B26)*1000</f>
        <v>20.000000000003126</v>
      </c>
      <c r="D27" s="14"/>
      <c r="E27" s="14"/>
      <c r="F27" s="16"/>
      <c r="G27" s="16">
        <f t="shared" ref="G27" si="60">((D26+D28)/2)*C27</f>
        <v>9.7000000000015163</v>
      </c>
      <c r="H27" s="16">
        <f t="shared" ref="H27" si="61">((E26+E28)/2)*C27</f>
        <v>1.5000000000002345</v>
      </c>
      <c r="I27" s="16">
        <f t="shared" ref="I27" si="62">((F26+F28)/2)*C27</f>
        <v>0</v>
      </c>
      <c r="J27" s="16"/>
      <c r="K27" s="16"/>
      <c r="L27" s="16">
        <f>((J26+J28)/2)*C27</f>
        <v>67.600000000010567</v>
      </c>
      <c r="M27" s="16">
        <v>0</v>
      </c>
      <c r="N27" s="23">
        <f>((K26+K28)/2)*C27</f>
        <v>34.600000000005409</v>
      </c>
    </row>
    <row r="28" spans="1:14" x14ac:dyDescent="0.25">
      <c r="A28" s="21">
        <f t="shared" ref="A28" si="63">A26+1</f>
        <v>12</v>
      </c>
      <c r="B28" s="14">
        <f t="shared" ref="B28" si="64">B26+0.02</f>
        <v>33.445000000000036</v>
      </c>
      <c r="C28" s="14"/>
      <c r="D28" s="14">
        <v>0.97</v>
      </c>
      <c r="E28" s="16">
        <v>0</v>
      </c>
      <c r="F28" s="16">
        <v>0</v>
      </c>
      <c r="G28" s="14"/>
      <c r="H28" s="14"/>
      <c r="I28" s="14"/>
      <c r="J28" s="16">
        <v>3.37</v>
      </c>
      <c r="K28" s="16">
        <v>2.1</v>
      </c>
      <c r="L28" s="14"/>
      <c r="M28" s="16"/>
      <c r="N28" s="23"/>
    </row>
    <row r="29" spans="1:14" x14ac:dyDescent="0.25">
      <c r="A29" s="21"/>
      <c r="B29" s="14"/>
      <c r="C29" s="14">
        <f t="shared" ref="C29" si="65">(B30-B28)*1000</f>
        <v>20.000000000003126</v>
      </c>
      <c r="D29" s="14"/>
      <c r="E29" s="16"/>
      <c r="F29" s="16"/>
      <c r="G29" s="16">
        <f t="shared" ref="G29" si="66">((D28+D30)/2)*C29</f>
        <v>20.800000000003251</v>
      </c>
      <c r="H29" s="16">
        <f t="shared" ref="H29" si="67">((E28+E30)/2)*C29</f>
        <v>0</v>
      </c>
      <c r="I29" s="16">
        <f t="shared" ref="I29" si="68">((F28+F30)/2)*C29</f>
        <v>0</v>
      </c>
      <c r="J29" s="16"/>
      <c r="K29" s="16"/>
      <c r="L29" s="16">
        <f t="shared" ref="L29" si="69">((J28+J30)/2)*C29</f>
        <v>78.500000000012278</v>
      </c>
      <c r="M29" s="16">
        <v>0</v>
      </c>
      <c r="N29" s="23">
        <f t="shared" ref="N29" si="70">((K28+K30)/2)*C29</f>
        <v>54.100000000008457</v>
      </c>
    </row>
    <row r="30" spans="1:14" x14ac:dyDescent="0.25">
      <c r="A30" s="21">
        <f t="shared" ref="A30" si="71">A28+1</f>
        <v>13</v>
      </c>
      <c r="B30" s="14">
        <f t="shared" ref="B30" si="72">B28+0.02</f>
        <v>33.465000000000039</v>
      </c>
      <c r="C30" s="14"/>
      <c r="D30" s="14">
        <v>1.1100000000000001</v>
      </c>
      <c r="E30" s="16">
        <v>0</v>
      </c>
      <c r="F30" s="16">
        <v>0</v>
      </c>
      <c r="G30" s="14"/>
      <c r="H30" s="14"/>
      <c r="I30" s="14"/>
      <c r="J30" s="16">
        <v>4.4800000000000004</v>
      </c>
      <c r="K30" s="16">
        <v>3.31</v>
      </c>
      <c r="L30" s="14"/>
      <c r="M30" s="16"/>
      <c r="N30" s="23"/>
    </row>
    <row r="31" spans="1:14" x14ac:dyDescent="0.25">
      <c r="A31" s="21"/>
      <c r="B31" s="14"/>
      <c r="C31" s="14">
        <f t="shared" ref="C31" si="73">(B32-B30)*1000</f>
        <v>20.000000000003126</v>
      </c>
      <c r="D31" s="14"/>
      <c r="E31" s="16"/>
      <c r="F31" s="16"/>
      <c r="G31" s="16">
        <f t="shared" ref="G31" si="74">((D30+D32)/2)*C31</f>
        <v>12.000000000001878</v>
      </c>
      <c r="H31" s="16">
        <f t="shared" ref="H31" si="75">((E30+E32)/2)*C31</f>
        <v>0</v>
      </c>
      <c r="I31" s="16">
        <f t="shared" ref="I31" si="76">((F30+F32)/2)*C31</f>
        <v>0</v>
      </c>
      <c r="J31" s="16"/>
      <c r="K31" s="16"/>
      <c r="L31" s="16">
        <f t="shared" ref="L31" si="77">((J30+J32)/2)*C31</f>
        <v>77.900000000012184</v>
      </c>
      <c r="M31" s="16">
        <v>0</v>
      </c>
      <c r="N31" s="23">
        <f t="shared" ref="N31" si="78">((K30+K32)/2)*C31</f>
        <v>41.600000000006503</v>
      </c>
    </row>
    <row r="32" spans="1:14" x14ac:dyDescent="0.25">
      <c r="A32" s="21">
        <f t="shared" ref="A32" si="79">A30+1</f>
        <v>14</v>
      </c>
      <c r="B32" s="14">
        <f t="shared" ref="B32:B66" si="80">B30+0.02</f>
        <v>33.485000000000042</v>
      </c>
      <c r="C32" s="14"/>
      <c r="D32" s="14">
        <v>0.09</v>
      </c>
      <c r="E32" s="16">
        <v>0</v>
      </c>
      <c r="F32" s="16">
        <v>0</v>
      </c>
      <c r="G32" s="14"/>
      <c r="H32" s="14"/>
      <c r="I32" s="14"/>
      <c r="J32" s="16">
        <v>3.31</v>
      </c>
      <c r="K32" s="16">
        <v>0.85</v>
      </c>
      <c r="L32" s="14"/>
      <c r="M32" s="16"/>
      <c r="N32" s="23"/>
    </row>
    <row r="33" spans="1:14" x14ac:dyDescent="0.25">
      <c r="A33" s="21"/>
      <c r="B33" s="14"/>
      <c r="C33" s="14">
        <f t="shared" ref="C33" si="81">(B34-B32)*1000</f>
        <v>20.000000000003126</v>
      </c>
      <c r="D33" s="14"/>
      <c r="E33" s="14"/>
      <c r="F33" s="16"/>
      <c r="G33" s="16">
        <f t="shared" ref="G33" si="82">((D32+D34)/2)*C33</f>
        <v>0.90000000000014069</v>
      </c>
      <c r="H33" s="16">
        <f t="shared" ref="H33" si="83">((E32+E34)/2)*C33</f>
        <v>7.7000000000012037</v>
      </c>
      <c r="I33" s="16">
        <f t="shared" ref="I33" si="84">((F32+F34)/2)*C33</f>
        <v>0</v>
      </c>
      <c r="J33" s="16"/>
      <c r="K33" s="16"/>
      <c r="L33" s="16">
        <f t="shared" ref="L33" si="85">((J32+J34)/2)*C33</f>
        <v>61.000000000009535</v>
      </c>
      <c r="M33" s="16">
        <v>0</v>
      </c>
      <c r="N33" s="23">
        <f t="shared" ref="N33" si="86">((K32+K34)/2)*C33</f>
        <v>14.400000000002251</v>
      </c>
    </row>
    <row r="34" spans="1:14" x14ac:dyDescent="0.25">
      <c r="A34" s="21">
        <f t="shared" ref="A34" si="87">A32+1</f>
        <v>15</v>
      </c>
      <c r="B34" s="14">
        <f t="shared" si="80"/>
        <v>33.505000000000045</v>
      </c>
      <c r="C34" s="14"/>
      <c r="D34" s="16">
        <v>0</v>
      </c>
      <c r="E34" s="14">
        <v>0.77</v>
      </c>
      <c r="F34" s="16">
        <v>0</v>
      </c>
      <c r="G34" s="14"/>
      <c r="H34" s="14"/>
      <c r="I34" s="14"/>
      <c r="J34" s="16">
        <v>2.79</v>
      </c>
      <c r="K34" s="16">
        <v>0.59</v>
      </c>
      <c r="L34" s="14"/>
      <c r="M34" s="16"/>
      <c r="N34" s="23"/>
    </row>
    <row r="35" spans="1:14" x14ac:dyDescent="0.25">
      <c r="A35" s="21"/>
      <c r="B35" s="14"/>
      <c r="C35" s="14">
        <f t="shared" ref="C35" si="88">(B36-B34)*1000</f>
        <v>20.000000000003126</v>
      </c>
      <c r="D35" s="14"/>
      <c r="E35" s="14"/>
      <c r="F35" s="16"/>
      <c r="G35" s="16">
        <f t="shared" ref="G35" si="89">((D34+D36)/2)*C35</f>
        <v>2.1000000000003283</v>
      </c>
      <c r="H35" s="16">
        <f t="shared" ref="H35" si="90">((E34+E36)/2)*C35</f>
        <v>9.9000000000015476</v>
      </c>
      <c r="I35" s="16">
        <f t="shared" ref="I35" si="91">((F34+F36)/2)*C35</f>
        <v>0</v>
      </c>
      <c r="J35" s="16"/>
      <c r="K35" s="16"/>
      <c r="L35" s="16">
        <f t="shared" ref="L35" si="92">((J34+J36)/2)*C35</f>
        <v>56.800000000008879</v>
      </c>
      <c r="M35" s="16">
        <v>0</v>
      </c>
      <c r="N35" s="23">
        <f t="shared" ref="N35" si="93">((K34+K36)/2)*C35</f>
        <v>15.80000000000247</v>
      </c>
    </row>
    <row r="36" spans="1:14" x14ac:dyDescent="0.25">
      <c r="A36" s="21">
        <f t="shared" ref="A36" si="94">A34+1</f>
        <v>16</v>
      </c>
      <c r="B36" s="14">
        <f t="shared" si="80"/>
        <v>33.525000000000048</v>
      </c>
      <c r="C36" s="14"/>
      <c r="D36" s="14">
        <v>0.21</v>
      </c>
      <c r="E36" s="14">
        <v>0.22</v>
      </c>
      <c r="F36" s="16">
        <v>0</v>
      </c>
      <c r="G36" s="14"/>
      <c r="H36" s="14"/>
      <c r="I36" s="14"/>
      <c r="J36" s="16">
        <v>2.89</v>
      </c>
      <c r="K36" s="16">
        <v>0.99</v>
      </c>
      <c r="L36" s="14"/>
      <c r="M36" s="16"/>
      <c r="N36" s="23"/>
    </row>
    <row r="37" spans="1:14" x14ac:dyDescent="0.25">
      <c r="A37" s="21"/>
      <c r="B37" s="14"/>
      <c r="C37" s="14">
        <f t="shared" ref="C37" si="95">(B38-B36)*1000</f>
        <v>20.000000000003126</v>
      </c>
      <c r="D37" s="14"/>
      <c r="E37" s="14"/>
      <c r="F37" s="16"/>
      <c r="G37" s="16">
        <f t="shared" ref="G37" si="96">((D36+D38)/2)*C37</f>
        <v>3.7000000000005784</v>
      </c>
      <c r="H37" s="16">
        <f t="shared" ref="H37" si="97">((E36+E38)/2)*C37</f>
        <v>2.2000000000003439</v>
      </c>
      <c r="I37" s="16">
        <f t="shared" ref="I37" si="98">((F36+F38)/2)*C37</f>
        <v>0</v>
      </c>
      <c r="J37" s="16"/>
      <c r="K37" s="16"/>
      <c r="L37" s="16">
        <f t="shared" ref="L37:L39" si="99">((J36+J38)/2)*C37</f>
        <v>62.600000000009786</v>
      </c>
      <c r="M37" s="16">
        <v>0</v>
      </c>
      <c r="N37" s="23">
        <f t="shared" ref="N37" si="100">((K36+K38)/2)*C37</f>
        <v>16.200000000002532</v>
      </c>
    </row>
    <row r="38" spans="1:14" x14ac:dyDescent="0.25">
      <c r="A38" s="21">
        <f t="shared" ref="A38" si="101">A36+1</f>
        <v>17</v>
      </c>
      <c r="B38" s="14">
        <f t="shared" si="80"/>
        <v>33.545000000000051</v>
      </c>
      <c r="C38" s="14"/>
      <c r="D38" s="14">
        <v>0.16</v>
      </c>
      <c r="E38" s="16">
        <v>0</v>
      </c>
      <c r="F38" s="16">
        <v>0</v>
      </c>
      <c r="G38" s="14"/>
      <c r="H38" s="14"/>
      <c r="I38" s="14"/>
      <c r="J38" s="16">
        <v>3.37</v>
      </c>
      <c r="K38" s="16">
        <v>0.63</v>
      </c>
      <c r="L38" s="14"/>
      <c r="M38" s="16"/>
      <c r="N38" s="23"/>
    </row>
    <row r="39" spans="1:14" x14ac:dyDescent="0.25">
      <c r="A39" s="21"/>
      <c r="B39" s="14"/>
      <c r="C39" s="14">
        <f t="shared" ref="C39" si="102">(B40-B38)*1000</f>
        <v>20.000000000003126</v>
      </c>
      <c r="D39" s="14"/>
      <c r="E39" s="14"/>
      <c r="F39" s="16"/>
      <c r="G39" s="16">
        <f t="shared" ref="G39" si="103">((D38+D40)/2)*C39</f>
        <v>11.300000000001765</v>
      </c>
      <c r="H39" s="16">
        <f t="shared" ref="H39" si="104">((E38+E40)/2)*C39</f>
        <v>3.2000000000005002</v>
      </c>
      <c r="I39" s="16">
        <f t="shared" ref="I39" si="105">((F38+F40)/2)*C39</f>
        <v>0</v>
      </c>
      <c r="J39" s="16"/>
      <c r="K39" s="16"/>
      <c r="L39" s="16">
        <f t="shared" si="99"/>
        <v>54.800000000008573</v>
      </c>
      <c r="M39" s="16">
        <v>0</v>
      </c>
      <c r="N39" s="23">
        <f t="shared" ref="N39" si="106">((K38+K40)/2)*C39</f>
        <v>55.100000000008613</v>
      </c>
    </row>
    <row r="40" spans="1:14" x14ac:dyDescent="0.25">
      <c r="A40" s="21">
        <f t="shared" ref="A40" si="107">A38+1</f>
        <v>18</v>
      </c>
      <c r="B40" s="14">
        <f t="shared" si="80"/>
        <v>33.565000000000055</v>
      </c>
      <c r="C40" s="14"/>
      <c r="D40" s="14">
        <v>0.97</v>
      </c>
      <c r="E40" s="14">
        <v>0.32</v>
      </c>
      <c r="F40" s="16">
        <v>0</v>
      </c>
      <c r="G40" s="14"/>
      <c r="H40" s="14"/>
      <c r="I40" s="14"/>
      <c r="J40" s="16">
        <v>2.11</v>
      </c>
      <c r="K40" s="16">
        <v>4.88</v>
      </c>
      <c r="L40" s="14"/>
      <c r="M40" s="14"/>
      <c r="N40" s="23"/>
    </row>
    <row r="41" spans="1:14" x14ac:dyDescent="0.25">
      <c r="A41" s="21"/>
      <c r="B41" s="14"/>
      <c r="C41" s="14">
        <f t="shared" ref="C41" si="108">(B42-B40)*1000</f>
        <v>20.000000000003126</v>
      </c>
      <c r="D41" s="14"/>
      <c r="E41" s="14"/>
      <c r="F41" s="16"/>
      <c r="G41" s="16">
        <f t="shared" ref="G41" si="109">((D40+D42)/2)*C41</f>
        <v>12.000000000001876</v>
      </c>
      <c r="H41" s="16">
        <f t="shared" ref="H41" si="110">((E40+E42)/2)*C41</f>
        <v>8.0000000000012506</v>
      </c>
      <c r="I41" s="16">
        <f t="shared" ref="I41" si="111">((F40+F42)/2)*C41</f>
        <v>0</v>
      </c>
      <c r="J41" s="16"/>
      <c r="K41" s="16"/>
      <c r="L41" s="16">
        <v>0</v>
      </c>
      <c r="M41" s="16">
        <v>0</v>
      </c>
      <c r="N41" s="23">
        <f>(((K40+K42)/2)+((J40+J42)/2))*C41</f>
        <v>127.50000000001992</v>
      </c>
    </row>
    <row r="42" spans="1:14" x14ac:dyDescent="0.25">
      <c r="A42" s="21">
        <f t="shared" ref="A42" si="112">A40+1</f>
        <v>19</v>
      </c>
      <c r="B42" s="14">
        <f t="shared" si="80"/>
        <v>33.585000000000058</v>
      </c>
      <c r="C42" s="14"/>
      <c r="D42" s="14">
        <v>0.23</v>
      </c>
      <c r="E42" s="14">
        <v>0.48</v>
      </c>
      <c r="F42" s="16">
        <v>0</v>
      </c>
      <c r="G42" s="14"/>
      <c r="H42" s="14"/>
      <c r="I42" s="14"/>
      <c r="J42" s="16">
        <v>1.32</v>
      </c>
      <c r="K42" s="16">
        <v>4.4400000000000004</v>
      </c>
      <c r="L42" s="16"/>
      <c r="M42" s="16"/>
      <c r="N42" s="23"/>
    </row>
    <row r="43" spans="1:14" x14ac:dyDescent="0.25">
      <c r="A43" s="21"/>
      <c r="B43" s="14"/>
      <c r="C43" s="14">
        <f t="shared" ref="C43" si="113">(B44-B42)*1000</f>
        <v>20.000000000003126</v>
      </c>
      <c r="D43" s="14"/>
      <c r="E43" s="14"/>
      <c r="F43" s="16"/>
      <c r="G43" s="16">
        <f t="shared" ref="G43" si="114">((D42+D44)/2)*C43</f>
        <v>9.6000000000015007</v>
      </c>
      <c r="H43" s="16">
        <f t="shared" ref="H43" si="115">((E42+E44)/2)*C43</f>
        <v>4.8000000000007503</v>
      </c>
      <c r="I43" s="16">
        <f t="shared" ref="I43" si="116">((F42+F44)/2)*C43</f>
        <v>0</v>
      </c>
      <c r="J43" s="16"/>
      <c r="K43" s="16"/>
      <c r="L43" s="16">
        <v>0</v>
      </c>
      <c r="M43" s="16">
        <v>0</v>
      </c>
      <c r="N43" s="23">
        <f t="shared" ref="N43" si="117">(((K42+K44)/2)+((J42+J44)/2))*C43</f>
        <v>123.70000000001934</v>
      </c>
    </row>
    <row r="44" spans="1:14" x14ac:dyDescent="0.25">
      <c r="A44" s="21">
        <f t="shared" ref="A44" si="118">A42+1</f>
        <v>20</v>
      </c>
      <c r="B44" s="14">
        <f t="shared" si="80"/>
        <v>33.605000000000061</v>
      </c>
      <c r="C44" s="14"/>
      <c r="D44" s="14">
        <v>0.73</v>
      </c>
      <c r="E44" s="16">
        <v>0</v>
      </c>
      <c r="F44" s="16">
        <v>0</v>
      </c>
      <c r="G44" s="14"/>
      <c r="H44" s="14"/>
      <c r="I44" s="14"/>
      <c r="J44" s="16">
        <v>1.7</v>
      </c>
      <c r="K44" s="16">
        <v>4.91</v>
      </c>
      <c r="L44" s="16"/>
      <c r="M44" s="16"/>
      <c r="N44" s="23"/>
    </row>
    <row r="45" spans="1:14" x14ac:dyDescent="0.25">
      <c r="A45" s="21"/>
      <c r="B45" s="14"/>
      <c r="C45" s="14">
        <f t="shared" ref="C45" si="119">(B46-B44)*1000</f>
        <v>20.000000000003126</v>
      </c>
      <c r="D45" s="14"/>
      <c r="E45" s="16"/>
      <c r="F45" s="16"/>
      <c r="G45" s="16">
        <f t="shared" ref="G45" si="120">((D44+D46)/2)*C45</f>
        <v>9.0000000000014069</v>
      </c>
      <c r="H45" s="16">
        <f t="shared" ref="H45" si="121">((E44+E46)/2)*C45</f>
        <v>0</v>
      </c>
      <c r="I45" s="16">
        <f t="shared" ref="I45" si="122">((F44+F46)/2)*C45</f>
        <v>0</v>
      </c>
      <c r="J45" s="16"/>
      <c r="K45" s="16"/>
      <c r="L45" s="16">
        <v>0</v>
      </c>
      <c r="M45" s="16">
        <v>0</v>
      </c>
      <c r="N45" s="23">
        <f t="shared" ref="N45" si="123">(((K44+K46)/2)+((J44+J46)/2))*C45</f>
        <v>140.80000000002204</v>
      </c>
    </row>
    <row r="46" spans="1:14" x14ac:dyDescent="0.25">
      <c r="A46" s="21">
        <f t="shared" ref="A46" si="124">A44+1</f>
        <v>21</v>
      </c>
      <c r="B46" s="14">
        <f t="shared" si="80"/>
        <v>33.625000000000064</v>
      </c>
      <c r="C46" s="14"/>
      <c r="D46" s="14">
        <v>0.17</v>
      </c>
      <c r="E46" s="16">
        <v>0</v>
      </c>
      <c r="F46" s="16">
        <v>0</v>
      </c>
      <c r="G46" s="14"/>
      <c r="H46" s="14"/>
      <c r="I46" s="14"/>
      <c r="J46" s="16">
        <v>2.5299999999999998</v>
      </c>
      <c r="K46" s="16">
        <v>4.9400000000000004</v>
      </c>
      <c r="L46" s="16"/>
      <c r="M46" s="16"/>
      <c r="N46" s="23"/>
    </row>
    <row r="47" spans="1:14" x14ac:dyDescent="0.25">
      <c r="A47" s="21"/>
      <c r="B47" s="14"/>
      <c r="C47" s="14">
        <f t="shared" ref="C47" si="125">(B48-B46)*1000</f>
        <v>20.000000000003126</v>
      </c>
      <c r="D47" s="14"/>
      <c r="E47" s="14"/>
      <c r="F47" s="16"/>
      <c r="G47" s="16">
        <f t="shared" ref="G47" si="126">((D46+D48)/2)*C47</f>
        <v>7.300000000001142</v>
      </c>
      <c r="H47" s="16">
        <f t="shared" ref="H47" si="127">((E46+E48)/2)*C47</f>
        <v>1.0000000000001563</v>
      </c>
      <c r="I47" s="16">
        <f t="shared" ref="I47" si="128">((F46+F48)/2)*C47</f>
        <v>0</v>
      </c>
      <c r="J47" s="16"/>
      <c r="K47" s="16"/>
      <c r="L47" s="16">
        <v>0</v>
      </c>
      <c r="M47" s="16">
        <v>0</v>
      </c>
      <c r="N47" s="23">
        <f t="shared" ref="N47" si="129">(((K46+K48)/2)+((J46+J48)/2))*C47</f>
        <v>148.00000000002314</v>
      </c>
    </row>
    <row r="48" spans="1:14" x14ac:dyDescent="0.25">
      <c r="A48" s="21">
        <f t="shared" ref="A48" si="130">A46+1</f>
        <v>22</v>
      </c>
      <c r="B48" s="14">
        <f t="shared" si="80"/>
        <v>33.645000000000067</v>
      </c>
      <c r="C48" s="14"/>
      <c r="D48" s="14">
        <v>0.56000000000000005</v>
      </c>
      <c r="E48" s="14">
        <v>0.1</v>
      </c>
      <c r="F48" s="16">
        <v>0</v>
      </c>
      <c r="G48" s="14"/>
      <c r="H48" s="14"/>
      <c r="I48" s="14"/>
      <c r="J48" s="16">
        <v>3.76</v>
      </c>
      <c r="K48" s="16">
        <v>3.57</v>
      </c>
      <c r="L48" s="16"/>
      <c r="M48" s="16"/>
      <c r="N48" s="23"/>
    </row>
    <row r="49" spans="1:14" x14ac:dyDescent="0.25">
      <c r="A49" s="21"/>
      <c r="B49" s="14"/>
      <c r="C49" s="14">
        <f t="shared" ref="C49" si="131">(B50-B48)*1000</f>
        <v>20.000000000003126</v>
      </c>
      <c r="D49" s="14"/>
      <c r="E49" s="14"/>
      <c r="F49" s="16"/>
      <c r="G49" s="16">
        <f t="shared" ref="G49" si="132">((D48+D50)/2)*C49</f>
        <v>11.500000000001798</v>
      </c>
      <c r="H49" s="16">
        <f t="shared" ref="H49" si="133">((E48+E50)/2)*C49</f>
        <v>2.3000000000003595</v>
      </c>
      <c r="I49" s="16">
        <f t="shared" ref="I49" si="134">((F48+F50)/2)*C49</f>
        <v>0</v>
      </c>
      <c r="J49" s="16"/>
      <c r="K49" s="16"/>
      <c r="L49" s="16">
        <v>0</v>
      </c>
      <c r="M49" s="16">
        <v>0</v>
      </c>
      <c r="N49" s="23">
        <f t="shared" ref="N49" si="135">(((K48+K50)/2)+((J48+J50)/2))*C49</f>
        <v>142.20000000002221</v>
      </c>
    </row>
    <row r="50" spans="1:14" x14ac:dyDescent="0.25">
      <c r="A50" s="21">
        <f t="shared" ref="A50" si="136">A48+1</f>
        <v>23</v>
      </c>
      <c r="B50" s="14">
        <f t="shared" si="80"/>
        <v>33.66500000000007</v>
      </c>
      <c r="C50" s="14"/>
      <c r="D50" s="14">
        <v>0.59</v>
      </c>
      <c r="E50" s="14">
        <v>0.13</v>
      </c>
      <c r="F50" s="16">
        <v>0</v>
      </c>
      <c r="G50" s="14"/>
      <c r="H50" s="14"/>
      <c r="I50" s="14"/>
      <c r="J50" s="16">
        <v>3.76</v>
      </c>
      <c r="K50" s="16">
        <v>3.13</v>
      </c>
      <c r="L50" s="14"/>
      <c r="M50" s="16"/>
      <c r="N50" s="22"/>
    </row>
    <row r="51" spans="1:14" x14ac:dyDescent="0.25">
      <c r="A51" s="21"/>
      <c r="B51" s="14"/>
      <c r="C51" s="14">
        <f t="shared" ref="C51" si="137">(B52-B50)*1000</f>
        <v>20.000000000003126</v>
      </c>
      <c r="D51" s="14"/>
      <c r="E51" s="14"/>
      <c r="F51" s="16"/>
      <c r="G51" s="16">
        <f t="shared" ref="G51" si="138">((D50+D52)/2)*C51</f>
        <v>21.500000000003361</v>
      </c>
      <c r="H51" s="16">
        <f t="shared" ref="H51" si="139">((E50+E52)/2)*C51</f>
        <v>2.8000000000004381</v>
      </c>
      <c r="I51" s="16">
        <f t="shared" ref="I51" si="140">((F50+F52)/2)*C51</f>
        <v>0</v>
      </c>
      <c r="J51" s="16"/>
      <c r="K51" s="16"/>
      <c r="L51" s="16">
        <f>((K50+K52)/2)*C51</f>
        <v>60.90000000000952</v>
      </c>
      <c r="M51" s="16">
        <v>0</v>
      </c>
      <c r="N51" s="23">
        <f>((J50+J52)/2)*C51</f>
        <v>79.700000000012452</v>
      </c>
    </row>
    <row r="52" spans="1:14" x14ac:dyDescent="0.25">
      <c r="A52" s="21">
        <f t="shared" ref="A52" si="141">A50+1</f>
        <v>24</v>
      </c>
      <c r="B52" s="14">
        <f t="shared" si="80"/>
        <v>33.685000000000073</v>
      </c>
      <c r="C52" s="14"/>
      <c r="D52" s="14">
        <v>1.56</v>
      </c>
      <c r="E52" s="14">
        <v>0.15</v>
      </c>
      <c r="F52" s="16">
        <v>0</v>
      </c>
      <c r="G52" s="14"/>
      <c r="H52" s="14"/>
      <c r="I52" s="14"/>
      <c r="J52" s="16">
        <v>4.21</v>
      </c>
      <c r="K52" s="16">
        <v>2.96</v>
      </c>
      <c r="L52" s="14"/>
      <c r="M52" s="16"/>
      <c r="N52" s="22"/>
    </row>
    <row r="53" spans="1:14" x14ac:dyDescent="0.25">
      <c r="A53" s="21"/>
      <c r="B53" s="14"/>
      <c r="C53" s="14">
        <f t="shared" ref="C53" si="142">(B54-B52)*1000</f>
        <v>20.000000000003126</v>
      </c>
      <c r="D53" s="14"/>
      <c r="E53" s="14"/>
      <c r="F53" s="16"/>
      <c r="G53" s="16">
        <f t="shared" ref="G53" si="143">((D52+D54)/2)*C53</f>
        <v>20.300000000003177</v>
      </c>
      <c r="H53" s="16">
        <f t="shared" ref="H53" si="144">((E52+E54)/2)*C53</f>
        <v>4.1000000000006409</v>
      </c>
      <c r="I53" s="16">
        <f t="shared" ref="I53" si="145">((F52+F54)/2)*C53</f>
        <v>0</v>
      </c>
      <c r="J53" s="16"/>
      <c r="K53" s="16"/>
      <c r="L53" s="16">
        <f t="shared" ref="L53" si="146">((K52+K54)/2)*C53</f>
        <v>56.800000000008879</v>
      </c>
      <c r="M53" s="16">
        <v>0</v>
      </c>
      <c r="N53" s="23">
        <f t="shared" ref="N53" si="147">((J52+J54)/2)*C53</f>
        <v>95.100000000014859</v>
      </c>
    </row>
    <row r="54" spans="1:14" x14ac:dyDescent="0.25">
      <c r="A54" s="21">
        <f t="shared" ref="A54" si="148">A52+1</f>
        <v>25</v>
      </c>
      <c r="B54" s="14">
        <f t="shared" si="80"/>
        <v>33.705000000000076</v>
      </c>
      <c r="C54" s="14"/>
      <c r="D54" s="14">
        <v>0.47</v>
      </c>
      <c r="E54" s="14">
        <v>0.26</v>
      </c>
      <c r="F54" s="16">
        <v>0</v>
      </c>
      <c r="G54" s="14"/>
      <c r="H54" s="14"/>
      <c r="I54" s="14"/>
      <c r="J54" s="16">
        <v>5.3</v>
      </c>
      <c r="K54" s="16">
        <v>2.72</v>
      </c>
      <c r="L54" s="14"/>
      <c r="M54" s="16"/>
      <c r="N54" s="22"/>
    </row>
    <row r="55" spans="1:14" x14ac:dyDescent="0.25">
      <c r="A55" s="21"/>
      <c r="B55" s="14"/>
      <c r="C55" s="14">
        <f t="shared" ref="C55" si="149">(B56-B54)*1000</f>
        <v>20.000000000003126</v>
      </c>
      <c r="D55" s="14"/>
      <c r="E55" s="14"/>
      <c r="F55" s="16"/>
      <c r="G55" s="16">
        <f t="shared" ref="G55" si="150">((D54+D56)/2)*C55</f>
        <v>31.100000000004865</v>
      </c>
      <c r="H55" s="16">
        <f t="shared" ref="H55" si="151">((E54+E56)/2)*C55</f>
        <v>2.6000000000004064</v>
      </c>
      <c r="I55" s="16">
        <f t="shared" ref="I55" si="152">((F54+F56)/2)*C55</f>
        <v>0</v>
      </c>
      <c r="J55" s="16"/>
      <c r="K55" s="16"/>
      <c r="L55" s="16">
        <f t="shared" ref="L55" si="153">((K54+K56)/2)*C55</f>
        <v>61.600000000009629</v>
      </c>
      <c r="M55" s="16">
        <v>0</v>
      </c>
      <c r="N55" s="23">
        <f t="shared" ref="N55" si="154">((J54+J56)/2)*C55</f>
        <v>110.20000000001723</v>
      </c>
    </row>
    <row r="56" spans="1:14" x14ac:dyDescent="0.25">
      <c r="A56" s="21">
        <f t="shared" ref="A56" si="155">A54+1</f>
        <v>26</v>
      </c>
      <c r="B56" s="14">
        <f t="shared" si="80"/>
        <v>33.72500000000008</v>
      </c>
      <c r="C56" s="14"/>
      <c r="D56" s="14">
        <v>2.64</v>
      </c>
      <c r="E56" s="16">
        <v>0</v>
      </c>
      <c r="F56" s="16">
        <v>0</v>
      </c>
      <c r="G56" s="14"/>
      <c r="H56" s="14"/>
      <c r="I56" s="14"/>
      <c r="J56" s="16">
        <v>5.72</v>
      </c>
      <c r="K56" s="16">
        <v>3.44</v>
      </c>
      <c r="L56" s="14"/>
      <c r="M56" s="16"/>
      <c r="N56" s="22"/>
    </row>
    <row r="57" spans="1:14" x14ac:dyDescent="0.25">
      <c r="A57" s="21"/>
      <c r="B57" s="14"/>
      <c r="C57" s="14">
        <f t="shared" ref="C57" si="156">(B58-B56)*1000</f>
        <v>20.000000000003126</v>
      </c>
      <c r="D57" s="14"/>
      <c r="E57" s="16"/>
      <c r="F57" s="16"/>
      <c r="G57" s="16">
        <f t="shared" ref="G57" si="157">((D56+D58)/2)*C57</f>
        <v>39.900000000006237</v>
      </c>
      <c r="H57" s="16">
        <f t="shared" ref="H57" si="158">((E56+E58)/2)*C57</f>
        <v>0</v>
      </c>
      <c r="I57" s="16">
        <f t="shared" ref="I57" si="159">((F56+F58)/2)*C57</f>
        <v>0</v>
      </c>
      <c r="J57" s="16"/>
      <c r="K57" s="16"/>
      <c r="L57" s="16">
        <f t="shared" ref="L57" si="160">((K56+K58)/2)*C57</f>
        <v>68.300000000010684</v>
      </c>
      <c r="M57" s="16">
        <v>0</v>
      </c>
      <c r="N57" s="23">
        <f t="shared" ref="N57" si="161">((J56+J58)/2)*C57</f>
        <v>105.00000000001641</v>
      </c>
    </row>
    <row r="58" spans="1:14" x14ac:dyDescent="0.25">
      <c r="A58" s="21">
        <f t="shared" ref="A58" si="162">A56+1</f>
        <v>27</v>
      </c>
      <c r="B58" s="14">
        <f t="shared" si="80"/>
        <v>33.745000000000083</v>
      </c>
      <c r="C58" s="14"/>
      <c r="D58" s="14">
        <v>1.35</v>
      </c>
      <c r="E58" s="16">
        <v>0</v>
      </c>
      <c r="F58" s="16">
        <v>0</v>
      </c>
      <c r="G58" s="14"/>
      <c r="H58" s="14"/>
      <c r="I58" s="14"/>
      <c r="J58" s="16">
        <v>4.78</v>
      </c>
      <c r="K58" s="16">
        <v>3.39</v>
      </c>
      <c r="L58" s="14"/>
      <c r="M58" s="16"/>
      <c r="N58" s="22"/>
    </row>
    <row r="59" spans="1:14" x14ac:dyDescent="0.25">
      <c r="A59" s="21"/>
      <c r="B59" s="14"/>
      <c r="C59" s="14">
        <f t="shared" ref="C59" si="163">(B60-B58)*1000</f>
        <v>20.000000000003126</v>
      </c>
      <c r="D59" s="14"/>
      <c r="E59" s="16"/>
      <c r="F59" s="16"/>
      <c r="G59" s="16">
        <f t="shared" ref="G59" si="164">((D58+D60)/2)*C59</f>
        <v>30.30000000000474</v>
      </c>
      <c r="H59" s="16">
        <f t="shared" ref="H59" si="165">((E58+E60)/2)*C59</f>
        <v>0</v>
      </c>
      <c r="I59" s="16">
        <f t="shared" ref="I59" si="166">((F58+F60)/2)*C59</f>
        <v>0</v>
      </c>
      <c r="J59" s="16"/>
      <c r="K59" s="16"/>
      <c r="L59" s="16">
        <v>0</v>
      </c>
      <c r="M59" s="16">
        <v>0</v>
      </c>
      <c r="N59" s="23">
        <f t="shared" ref="N59:N67" si="167">(((K58+K60)/2)+((J58+J60)/2))*C59</f>
        <v>162.30000000002534</v>
      </c>
    </row>
    <row r="60" spans="1:14" x14ac:dyDescent="0.25">
      <c r="A60" s="21">
        <f t="shared" ref="A60" si="168">A58+1</f>
        <v>28</v>
      </c>
      <c r="B60" s="14">
        <f t="shared" si="80"/>
        <v>33.765000000000086</v>
      </c>
      <c r="C60" s="14"/>
      <c r="D60" s="14">
        <v>1.68</v>
      </c>
      <c r="E60" s="16">
        <v>0</v>
      </c>
      <c r="F60" s="16">
        <v>0</v>
      </c>
      <c r="G60" s="14"/>
      <c r="H60" s="14"/>
      <c r="I60" s="14"/>
      <c r="J60" s="16">
        <v>3.42</v>
      </c>
      <c r="K60" s="16">
        <v>4.6399999999999997</v>
      </c>
      <c r="L60" s="16"/>
      <c r="M60" s="16"/>
      <c r="N60" s="22"/>
    </row>
    <row r="61" spans="1:14" x14ac:dyDescent="0.25">
      <c r="A61" s="21"/>
      <c r="B61" s="14"/>
      <c r="C61" s="14">
        <f t="shared" ref="C61" si="169">(B62-B60)*1000</f>
        <v>20.000000000003126</v>
      </c>
      <c r="D61" s="14"/>
      <c r="E61" s="16"/>
      <c r="F61" s="14"/>
      <c r="G61" s="16">
        <f t="shared" ref="G61" si="170">((D60+D62)/2)*C61</f>
        <v>78.400000000012255</v>
      </c>
      <c r="H61" s="16">
        <f t="shared" ref="H61" si="171">((E60+E62)/2)*C61</f>
        <v>0</v>
      </c>
      <c r="I61" s="16">
        <f t="shared" ref="I61" si="172">((F60+F62)/2)*C61</f>
        <v>23.80000000000372</v>
      </c>
      <c r="J61" s="16"/>
      <c r="K61" s="16"/>
      <c r="L61" s="16">
        <v>0</v>
      </c>
      <c r="M61" s="16">
        <v>0</v>
      </c>
      <c r="N61" s="23">
        <f t="shared" si="167"/>
        <v>141.60000000002213</v>
      </c>
    </row>
    <row r="62" spans="1:14" x14ac:dyDescent="0.25">
      <c r="A62" s="21">
        <f t="shared" ref="A62" si="173">A60+1</f>
        <v>29</v>
      </c>
      <c r="B62" s="14">
        <f t="shared" si="80"/>
        <v>33.785000000000089</v>
      </c>
      <c r="C62" s="14"/>
      <c r="D62" s="14">
        <v>6.16</v>
      </c>
      <c r="E62" s="16">
        <v>0</v>
      </c>
      <c r="F62" s="14">
        <v>2.38</v>
      </c>
      <c r="G62" s="14"/>
      <c r="H62" s="14"/>
      <c r="I62" s="14"/>
      <c r="J62" s="16">
        <v>3.11</v>
      </c>
      <c r="K62" s="16">
        <v>2.99</v>
      </c>
      <c r="L62" s="16"/>
      <c r="M62" s="16"/>
      <c r="N62" s="22"/>
    </row>
    <row r="63" spans="1:14" x14ac:dyDescent="0.25">
      <c r="A63" s="21"/>
      <c r="B63" s="14"/>
      <c r="C63" s="14">
        <f t="shared" ref="C63" si="174">(B64-B62)*1000</f>
        <v>20.000000000003126</v>
      </c>
      <c r="D63" s="14"/>
      <c r="E63" s="14"/>
      <c r="F63" s="14"/>
      <c r="G63" s="16">
        <f t="shared" ref="G63" si="175">((D62+D64)/2)*C63</f>
        <v>104.90000000001641</v>
      </c>
      <c r="H63" s="16">
        <f t="shared" ref="H63" si="176">((E62+E64)/2)*C63</f>
        <v>0.20000000000003126</v>
      </c>
      <c r="I63" s="16">
        <f t="shared" ref="I63" si="177">((F62+F64)/2)*C63</f>
        <v>51.800000000008097</v>
      </c>
      <c r="J63" s="16"/>
      <c r="K63" s="16"/>
      <c r="L63" s="16">
        <v>0</v>
      </c>
      <c r="M63" s="16">
        <v>0</v>
      </c>
      <c r="N63" s="23">
        <f t="shared" si="167"/>
        <v>136.3000000000213</v>
      </c>
    </row>
    <row r="64" spans="1:14" x14ac:dyDescent="0.25">
      <c r="A64" s="21">
        <f t="shared" ref="A64" si="178">A62+1</f>
        <v>30</v>
      </c>
      <c r="B64" s="14">
        <f t="shared" si="80"/>
        <v>33.805000000000092</v>
      </c>
      <c r="C64" s="14"/>
      <c r="D64" s="14">
        <v>4.33</v>
      </c>
      <c r="E64" s="14">
        <v>0.02</v>
      </c>
      <c r="F64" s="14">
        <v>2.8</v>
      </c>
      <c r="G64" s="14"/>
      <c r="H64" s="14"/>
      <c r="I64" s="14"/>
      <c r="J64" s="16">
        <v>4.6500000000000004</v>
      </c>
      <c r="K64" s="16">
        <v>2.88</v>
      </c>
      <c r="L64" s="16"/>
      <c r="M64" s="16"/>
      <c r="N64" s="22"/>
    </row>
    <row r="65" spans="1:14" x14ac:dyDescent="0.25">
      <c r="A65" s="21"/>
      <c r="B65" s="14"/>
      <c r="C65" s="14">
        <f t="shared" ref="C65" si="179">(B66-B64)*1000</f>
        <v>20.000000000003126</v>
      </c>
      <c r="D65" s="14"/>
      <c r="E65" s="14"/>
      <c r="F65" s="14"/>
      <c r="G65" s="16">
        <f t="shared" ref="G65" si="180">((D64+D66)/2)*C65</f>
        <v>53.700000000008394</v>
      </c>
      <c r="H65" s="16">
        <f t="shared" ref="H65" si="181">((E64+E66)/2)*C65</f>
        <v>8.3000000000012975</v>
      </c>
      <c r="I65" s="16">
        <f t="shared" ref="I65" si="182">((F64+F66)/2)*C65</f>
        <v>28.000000000004377</v>
      </c>
      <c r="J65" s="16"/>
      <c r="K65" s="16"/>
      <c r="L65" s="16">
        <v>0</v>
      </c>
      <c r="M65" s="16">
        <v>0</v>
      </c>
      <c r="N65" s="23">
        <f t="shared" si="167"/>
        <v>125.40000000001959</v>
      </c>
    </row>
    <row r="66" spans="1:14" x14ac:dyDescent="0.25">
      <c r="A66" s="21">
        <f t="shared" ref="A66" si="183">A64+1</f>
        <v>31</v>
      </c>
      <c r="B66" s="14">
        <f t="shared" si="80"/>
        <v>33.825000000000095</v>
      </c>
      <c r="C66" s="14"/>
      <c r="D66" s="14">
        <v>1.04</v>
      </c>
      <c r="E66" s="14">
        <v>0.81</v>
      </c>
      <c r="F66" s="16">
        <v>0</v>
      </c>
      <c r="G66" s="14"/>
      <c r="H66" s="14"/>
      <c r="I66" s="14"/>
      <c r="J66" s="16">
        <v>3.2</v>
      </c>
      <c r="K66" s="16">
        <v>1.81</v>
      </c>
      <c r="L66" s="16"/>
      <c r="M66" s="16"/>
      <c r="N66" s="22"/>
    </row>
    <row r="67" spans="1:14" x14ac:dyDescent="0.25">
      <c r="A67" s="21"/>
      <c r="B67" s="14"/>
      <c r="C67" s="14">
        <f t="shared" ref="C67" si="184">(B68-B66)*1000</f>
        <v>14.999999999908198</v>
      </c>
      <c r="D67" s="14"/>
      <c r="E67" s="14"/>
      <c r="F67" s="16"/>
      <c r="G67" s="16">
        <f t="shared" ref="G67" si="185">((D66+D68)/2)*C67</f>
        <v>7.7999999999522629</v>
      </c>
      <c r="H67" s="16">
        <f t="shared" ref="H67" si="186">((E66+E68)/2)*C67</f>
        <v>6.0749999999628201</v>
      </c>
      <c r="I67" s="16">
        <f t="shared" ref="I67" si="187">((F66+F68)/2)*C67</f>
        <v>0</v>
      </c>
      <c r="J67" s="16"/>
      <c r="K67" s="16"/>
      <c r="L67" s="16">
        <v>0</v>
      </c>
      <c r="M67" s="16">
        <v>0</v>
      </c>
      <c r="N67" s="23">
        <f t="shared" si="167"/>
        <v>75.149999999540071</v>
      </c>
    </row>
    <row r="68" spans="1:14" ht="15.75" thickBot="1" x14ac:dyDescent="0.3">
      <c r="A68" s="24"/>
      <c r="B68" s="25">
        <v>33.840000000000003</v>
      </c>
      <c r="C68" s="26"/>
      <c r="D68" s="27">
        <v>0</v>
      </c>
      <c r="E68" s="27">
        <v>0</v>
      </c>
      <c r="F68" s="27">
        <v>0</v>
      </c>
      <c r="G68" s="26"/>
      <c r="H68" s="26"/>
      <c r="I68" s="26"/>
      <c r="J68" s="27">
        <v>3.2</v>
      </c>
      <c r="K68" s="27">
        <v>1.81</v>
      </c>
      <c r="L68" s="26"/>
      <c r="M68" s="26"/>
      <c r="N68" s="28"/>
    </row>
    <row r="70" spans="1:14" s="11" customFormat="1" x14ac:dyDescent="0.25">
      <c r="E70" s="11" t="s">
        <v>33</v>
      </c>
      <c r="G70" s="13">
        <f>SUM(G6:G68)</f>
        <v>801.80000000007635</v>
      </c>
      <c r="H70" s="13">
        <f>SUM(H6:H68)</f>
        <v>98.57499999997728</v>
      </c>
      <c r="I70" s="13">
        <f>SUM(I6:I68)</f>
        <v>271.9000000000425</v>
      </c>
      <c r="L70" s="13">
        <f>SUM(L6:L68)</f>
        <v>888.80000000013911</v>
      </c>
      <c r="M70" s="13">
        <f t="shared" ref="M70:N70" si="188">SUM(M6:M68)</f>
        <v>611.10000000009541</v>
      </c>
      <c r="N70" s="13">
        <f t="shared" si="188"/>
        <v>2762.9499999999603</v>
      </c>
    </row>
    <row r="71" spans="1:14" s="11" customFormat="1" x14ac:dyDescent="0.25">
      <c r="G71" s="11" t="s">
        <v>25</v>
      </c>
      <c r="H71" s="11" t="s">
        <v>25</v>
      </c>
      <c r="I71" s="11" t="s">
        <v>25</v>
      </c>
      <c r="L71" s="11" t="s">
        <v>32</v>
      </c>
      <c r="M71" s="11" t="s">
        <v>32</v>
      </c>
      <c r="N71" s="11" t="s">
        <v>32</v>
      </c>
    </row>
  </sheetData>
  <mergeCells count="3">
    <mergeCell ref="D2:F2"/>
    <mergeCell ref="G2:I2"/>
    <mergeCell ref="J2:N2"/>
  </mergeCells>
  <pageMargins left="0.7" right="0.7" top="0.78740157499999996" bottom="0.78740157499999996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výkaz výměr</vt:lpstr>
      <vt:lpstr>kubaturový list</vt:lpstr>
      <vt:lpstr>'kubaturový list'!Oblast_tisku</vt:lpstr>
      <vt:lpstr>'výkaz výměr'!Oblast_tisku</vt:lpstr>
    </vt:vector>
  </TitlesOfParts>
  <Company>PVK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Trojan Tomáš</dc:creator>
  <cp:lastModifiedBy>Tomáš Klement</cp:lastModifiedBy>
  <cp:lastPrinted>2018-12-11T08:59:07Z</cp:lastPrinted>
  <dcterms:created xsi:type="dcterms:W3CDTF">2016-04-18T08:32:35Z</dcterms:created>
  <dcterms:modified xsi:type="dcterms:W3CDTF">2018-12-11T09:01:37Z</dcterms:modified>
</cp:coreProperties>
</file>