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<sst xmlns="http://schemas.openxmlformats.org/spreadsheetml/2006/main" count="211" uniqueCount="144">
  <si>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</si>
  <si>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</si>
  <si>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</si>
  <si>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</si>
  <si>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</si>
  <si>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</si>
  <si>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</si>
  <si>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</si>
  <si>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</si>
  <si>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</si>
  <si>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</si>
  <si>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</si>
  <si>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</si>
  <si>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</si>
  <si>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</si>
  <si>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</si>
  <si>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</si>
  <si>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</si>
  <si>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</si>
  <si>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</si>
  <si>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</si>
  <si>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</si>
  <si>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</si>
  <si>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</si>
  <si>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Objekt</t>
  </si>
  <si>
    <t>Kód</t>
  </si>
  <si>
    <t>111101102R00</t>
  </si>
  <si>
    <t>111201101R00</t>
  </si>
  <si>
    <t>111201301VD</t>
  </si>
  <si>
    <t>111251111R00</t>
  </si>
  <si>
    <t>112101101R00</t>
  </si>
  <si>
    <t>112101102R00</t>
  </si>
  <si>
    <t>112101103R00</t>
  </si>
  <si>
    <t>112201102R00</t>
  </si>
  <si>
    <t>112201103R00</t>
  </si>
  <si>
    <t>122201101R00</t>
  </si>
  <si>
    <t>162201411R00</t>
  </si>
  <si>
    <t>162201412R00</t>
  </si>
  <si>
    <t>162201413R00</t>
  </si>
  <si>
    <t>162201422R00</t>
  </si>
  <si>
    <t>162201423R00</t>
  </si>
  <si>
    <t>162301101R00</t>
  </si>
  <si>
    <t>26</t>
  </si>
  <si>
    <t>268950000VD</t>
  </si>
  <si>
    <t>Rybník R2 v k.ú. Dobřeň</t>
  </si>
  <si>
    <t>nová stavba</t>
  </si>
  <si>
    <t>SO 1 - Přípravné práce na staveništi</t>
  </si>
  <si>
    <t>Zkrácený popis</t>
  </si>
  <si>
    <t>Přípravné a přidružené práce</t>
  </si>
  <si>
    <t>Odstranění travin, rákosu na ploše nad 0,1 do 1 ha</t>
  </si>
  <si>
    <t>Odstranění křovin i s kořeny na ploše do 1000 m2</t>
  </si>
  <si>
    <t>Spálení rákosu</t>
  </si>
  <si>
    <t>Drcení ořezaných větví průměru do 10 cm</t>
  </si>
  <si>
    <t>Kácení stromů listnatých o průměru kmene 10-30 cm</t>
  </si>
  <si>
    <t>Kácení stromů listnatých o průměru kmene 30-50 cm</t>
  </si>
  <si>
    <t>Kácení stromů listnatých o průměru kmene 50-70 cm</t>
  </si>
  <si>
    <t>Odstranění pařezů pod úrovní, o průměru 30 - 50 cm</t>
  </si>
  <si>
    <t>Odstranění pařezů pod úrovní, o průměru 50 - 70 cm</t>
  </si>
  <si>
    <t>Odkopávky a prokopávky</t>
  </si>
  <si>
    <t>Odkopávky nezapažené v hor. 3 do 100 m3</t>
  </si>
  <si>
    <t>Přemístění výkopku</t>
  </si>
  <si>
    <t>Vod.přemístění kmenů listnatých, D 30 cm do 1000 m</t>
  </si>
  <si>
    <t>Vod.přemístění kmenů listnatých, D 50 cm do 1000 m</t>
  </si>
  <si>
    <t>Vod.přemístění kmenů listnatých, D 70 cm do 1000 m</t>
  </si>
  <si>
    <t>Vodorovné přemístění pařezů  D 50 cm do 1000 m</t>
  </si>
  <si>
    <t>Vodorovné přemístění pařezů  D 70 cm do 1000 m</t>
  </si>
  <si>
    <t>Vodorovné přemístění výkopku z hor.1-4 do 500 m</t>
  </si>
  <si>
    <t>Vrty</t>
  </si>
  <si>
    <t>Odstranění hydrovrtu</t>
  </si>
  <si>
    <t>Doba výstavby:</t>
  </si>
  <si>
    <t>Začátek výstavby:</t>
  </si>
  <si>
    <t>Konec výstavby:</t>
  </si>
  <si>
    <t>Zpracováno dne:</t>
  </si>
  <si>
    <t>M.j.</t>
  </si>
  <si>
    <t>har</t>
  </si>
  <si>
    <t>m2</t>
  </si>
  <si>
    <t>m3</t>
  </si>
  <si>
    <t>kus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</si>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</sst>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0" fillId="33" borderId="17" xfId="0" applyNumberFormat="1" applyFont="1" applyFill="1" applyBorder="1" applyAlignment="1" applyProtection="1">
      <alignment horizontal="right" vertical="center"/>
      <protection/>
    </xf>
    <xf numFmtId="49" fontId="1" fillId="33" borderId="30" xfId="0" applyNumberFormat="1" applyFont="1" applyFill="1" applyBorder="1" applyAlignment="1" applyProtection="1">
      <alignment horizontal="left" vertical="center"/>
      <protection/>
    </xf>
    <xf numFmtId="4" fontId="3" fillId="33" borderId="31" xfId="0" applyNumberFormat="1" applyFont="1" applyFill="1" applyBorder="1" applyAlignment="1" applyProtection="1">
      <alignment horizontal="righ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5.5742187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2.75">
      <c r="A2" s="72" t="s">
        <v>1</v>
      </c>
      <c r="B2" s="62"/>
      <c r="C2" s="62"/>
      <c r="D2" s="56" t="s">
        <v>44</v>
      </c>
      <c r="E2" s="61" t="s">
        <v>69</v>
      </c>
      <c r="F2" s="62"/>
      <c r="G2" s="61"/>
      <c r="H2" s="62"/>
      <c r="I2" s="61" t="s">
        <v>85</v>
      </c>
      <c r="J2" s="61" t="s">
        <v>90</v>
      </c>
      <c r="K2" s="62"/>
      <c r="L2" s="63"/>
      <c r="M2" s="7"/>
    </row>
    <row r="3" spans="1:13" ht="12.75">
      <c r="A3" s="73"/>
      <c r="B3" s="55"/>
      <c r="C3" s="55"/>
      <c r="D3" s="68"/>
      <c r="E3" s="55"/>
      <c r="F3" s="55"/>
      <c r="G3" s="55"/>
      <c r="H3" s="55"/>
      <c r="I3" s="55"/>
      <c r="J3" s="55"/>
      <c r="K3" s="55"/>
      <c r="L3" s="64"/>
      <c r="M3" s="7"/>
    </row>
    <row r="4" spans="1:13" ht="12.75">
      <c r="A4" s="66" t="s">
        <v>2</v>
      </c>
      <c r="B4" s="55"/>
      <c r="C4" s="55"/>
      <c r="D4" s="53" t="s">
        <v>45</v>
      </c>
      <c r="E4" s="53" t="s">
        <v>70</v>
      </c>
      <c r="F4" s="55"/>
      <c r="G4" s="69"/>
      <c r="H4" s="55"/>
      <c r="I4" s="53" t="s">
        <v>86</v>
      </c>
      <c r="J4" s="53"/>
      <c r="K4" s="55"/>
      <c r="L4" s="64"/>
      <c r="M4" s="7"/>
    </row>
    <row r="5" spans="1:13" ht="12.75">
      <c r="A5" s="73"/>
      <c r="B5" s="55"/>
      <c r="C5" s="55"/>
      <c r="D5" s="55"/>
      <c r="E5" s="55"/>
      <c r="F5" s="55"/>
      <c r="G5" s="55"/>
      <c r="H5" s="55"/>
      <c r="I5" s="55"/>
      <c r="J5" s="55"/>
      <c r="K5" s="55"/>
      <c r="L5" s="64"/>
      <c r="M5" s="7"/>
    </row>
    <row r="6" spans="1:13" ht="12.75">
      <c r="A6" s="66" t="s">
        <v>3</v>
      </c>
      <c r="B6" s="55"/>
      <c r="C6" s="55"/>
      <c r="D6" s="53" t="s">
        <v>46</v>
      </c>
      <c r="E6" s="53" t="s">
        <v>71</v>
      </c>
      <c r="F6" s="55"/>
      <c r="G6" s="55"/>
      <c r="H6" s="55"/>
      <c r="I6" s="53" t="s">
        <v>87</v>
      </c>
      <c r="J6" s="53" t="s">
        <v>91</v>
      </c>
      <c r="K6" s="55"/>
      <c r="L6" s="64"/>
      <c r="M6" s="7"/>
    </row>
    <row r="7" spans="1:13" ht="12.75">
      <c r="A7" s="73"/>
      <c r="B7" s="55"/>
      <c r="C7" s="55"/>
      <c r="D7" s="55"/>
      <c r="E7" s="55"/>
      <c r="F7" s="55"/>
      <c r="G7" s="55"/>
      <c r="H7" s="55"/>
      <c r="I7" s="55"/>
      <c r="J7" s="55"/>
      <c r="K7" s="55"/>
      <c r="L7" s="64"/>
      <c r="M7" s="7"/>
    </row>
    <row r="8" spans="1:13" ht="12.75">
      <c r="A8" s="66" t="s">
        <v>4</v>
      </c>
      <c r="B8" s="55"/>
      <c r="C8" s="55"/>
      <c r="D8" s="53"/>
      <c r="E8" s="53" t="s">
        <v>72</v>
      </c>
      <c r="F8" s="55"/>
      <c r="G8" s="69"/>
      <c r="H8" s="55"/>
      <c r="I8" s="53" t="s">
        <v>88</v>
      </c>
      <c r="J8" s="53"/>
      <c r="K8" s="55"/>
      <c r="L8" s="64"/>
      <c r="M8" s="7"/>
    </row>
    <row r="9" spans="1:13" ht="12.75">
      <c r="A9" s="67"/>
      <c r="B9" s="54"/>
      <c r="C9" s="54"/>
      <c r="D9" s="54"/>
      <c r="E9" s="54"/>
      <c r="F9" s="54"/>
      <c r="G9" s="54"/>
      <c r="H9" s="54"/>
      <c r="I9" s="54"/>
      <c r="J9" s="54"/>
      <c r="K9" s="54"/>
      <c r="L9" s="65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80</v>
      </c>
      <c r="H10" s="58" t="s">
        <v>82</v>
      </c>
      <c r="I10" s="59"/>
      <c r="J10" s="60"/>
      <c r="K10" s="58" t="s">
        <v>93</v>
      </c>
      <c r="L10" s="60"/>
      <c r="M10" s="8"/>
    </row>
    <row r="11" spans="1:24" ht="12.75">
      <c r="A11" s="25" t="s">
        <v>6</v>
      </c>
      <c r="B11" s="26" t="s">
        <v>24</v>
      </c>
      <c r="C11" s="26" t="s">
        <v>25</v>
      </c>
      <c r="D11" s="26" t="s">
        <v>47</v>
      </c>
      <c r="E11" s="26" t="s">
        <v>73</v>
      </c>
      <c r="F11" s="27" t="s">
        <v>79</v>
      </c>
      <c r="G11" s="28" t="s">
        <v>81</v>
      </c>
      <c r="H11" s="29" t="s">
        <v>83</v>
      </c>
      <c r="I11" s="30" t="s">
        <v>89</v>
      </c>
      <c r="J11" s="31" t="s">
        <v>92</v>
      </c>
      <c r="K11" s="29" t="s">
        <v>80</v>
      </c>
      <c r="L11" s="31" t="s">
        <v>92</v>
      </c>
      <c r="M11" s="8"/>
      <c r="P11" s="6" t="s">
        <v>94</v>
      </c>
      <c r="Q11" s="6" t="s">
        <v>95</v>
      </c>
      <c r="R11" s="6" t="s">
        <v>97</v>
      </c>
      <c r="S11" s="6" t="s">
        <v>98</v>
      </c>
      <c r="T11" s="6" t="s">
        <v>99</v>
      </c>
      <c r="U11" s="6" t="s">
        <v>100</v>
      </c>
      <c r="V11" s="6" t="s">
        <v>101</v>
      </c>
      <c r="W11" s="6" t="s">
        <v>102</v>
      </c>
      <c r="X11" s="6" t="s">
        <v>103</v>
      </c>
    </row>
    <row r="12" spans="1:37" ht="12.75">
      <c r="A12" s="39"/>
      <c r="B12" s="32"/>
      <c r="C12" s="33" t="s">
        <v>17</v>
      </c>
      <c r="D12" s="51" t="s">
        <v>48</v>
      </c>
      <c r="E12" s="52"/>
      <c r="F12" s="52"/>
      <c r="G12" s="52"/>
      <c r="H12" s="34">
        <f>SUM(H13:H21)</f>
        <v>0</v>
      </c>
      <c r="I12" s="34">
        <f>SUM(I13:I21)</f>
        <v>0</v>
      </c>
      <c r="J12" s="34">
        <f>H12+I12</f>
        <v>0</v>
      </c>
      <c r="K12" s="35"/>
      <c r="L12" s="40">
        <f>SUM(L13:L21)</f>
        <v>0</v>
      </c>
      <c r="P12" s="10">
        <f>IF(Q12="PR",J12,SUM(O13:O21))</f>
        <v>0</v>
      </c>
      <c r="Q12" s="6" t="s">
        <v>96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SUM(Z13:Z21)</f>
        <v>0</v>
      </c>
      <c r="AJ12" s="10">
        <f>SUM(AA13:AA21)</f>
        <v>0</v>
      </c>
      <c r="AK12" s="10">
        <f>SUM(AB13:AB21)</f>
        <v>0</v>
      </c>
    </row>
    <row r="13" spans="1:32" ht="12.75">
      <c r="A13" s="41" t="s">
        <v>7</v>
      </c>
      <c r="B13" s="36"/>
      <c r="C13" s="36" t="s">
        <v>26</v>
      </c>
      <c r="D13" s="36" t="s">
        <v>49</v>
      </c>
      <c r="E13" s="36" t="s">
        <v>74</v>
      </c>
      <c r="F13" s="37">
        <v>0.18</v>
      </c>
      <c r="G13" s="37"/>
      <c r="H13" s="37">
        <f aca="true" t="shared" si="0" ref="H13:H21">ROUND(F13*AE13,2)</f>
        <v>0</v>
      </c>
      <c r="I13" s="37">
        <f aca="true" t="shared" si="1" ref="I13:I21">J13-H13</f>
        <v>0</v>
      </c>
      <c r="J13" s="37">
        <f aca="true" t="shared" si="2" ref="J13:J21">ROUND(F13*G13,2)</f>
        <v>0</v>
      </c>
      <c r="K13" s="37">
        <v>0</v>
      </c>
      <c r="L13" s="42">
        <f aca="true" t="shared" si="3" ref="L13:L21">F13*K13</f>
        <v>0</v>
      </c>
      <c r="N13" s="9" t="s">
        <v>7</v>
      </c>
      <c r="O13" s="4">
        <f aca="true" t="shared" si="4" ref="O13:O21">IF(N13="5",I13,0)</f>
        <v>0</v>
      </c>
      <c r="Z13" s="4">
        <f aca="true" t="shared" si="5" ref="Z13:Z21">IF(AD13=0,J13,0)</f>
        <v>0</v>
      </c>
      <c r="AA13" s="4">
        <f aca="true" t="shared" si="6" ref="AA13:AA21">IF(AD13=9,J13,0)</f>
        <v>0</v>
      </c>
      <c r="AB13" s="4">
        <f aca="true" t="shared" si="7" ref="AB13:AB21">IF(AD13=19,J13,0)</f>
        <v>0</v>
      </c>
      <c r="AD13" s="4">
        <v>19</v>
      </c>
      <c r="AE13" s="4">
        <f aca="true" t="shared" si="8" ref="AE13:AE19">G13*0</f>
        <v>0</v>
      </c>
      <c r="AF13" s="4">
        <f aca="true" t="shared" si="9" ref="AF13:AF19">G13*(1-0)</f>
        <v>0</v>
      </c>
    </row>
    <row r="14" spans="1:32" ht="12.75">
      <c r="A14" s="41" t="s">
        <v>8</v>
      </c>
      <c r="B14" s="36"/>
      <c r="C14" s="36" t="s">
        <v>27</v>
      </c>
      <c r="D14" s="36" t="s">
        <v>50</v>
      </c>
      <c r="E14" s="36" t="s">
        <v>75</v>
      </c>
      <c r="F14" s="37">
        <v>990</v>
      </c>
      <c r="G14" s="37"/>
      <c r="H14" s="37">
        <f t="shared" si="0"/>
        <v>0</v>
      </c>
      <c r="I14" s="37">
        <f t="shared" si="1"/>
        <v>0</v>
      </c>
      <c r="J14" s="37">
        <f t="shared" si="2"/>
        <v>0</v>
      </c>
      <c r="K14" s="37">
        <v>0</v>
      </c>
      <c r="L14" s="42">
        <f t="shared" si="3"/>
        <v>0</v>
      </c>
      <c r="N14" s="9" t="s">
        <v>7</v>
      </c>
      <c r="O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D14" s="4">
        <v>19</v>
      </c>
      <c r="AE14" s="4">
        <f t="shared" si="8"/>
        <v>0</v>
      </c>
      <c r="AF14" s="4">
        <f t="shared" si="9"/>
        <v>0</v>
      </c>
    </row>
    <row r="15" spans="1:32" ht="12.75">
      <c r="A15" s="41" t="s">
        <v>9</v>
      </c>
      <c r="B15" s="36"/>
      <c r="C15" s="36" t="s">
        <v>28</v>
      </c>
      <c r="D15" s="36" t="s">
        <v>51</v>
      </c>
      <c r="E15" s="36" t="s">
        <v>75</v>
      </c>
      <c r="F15" s="37">
        <v>1800</v>
      </c>
      <c r="G15" s="37"/>
      <c r="H15" s="37">
        <f t="shared" si="0"/>
        <v>0</v>
      </c>
      <c r="I15" s="37">
        <f t="shared" si="1"/>
        <v>0</v>
      </c>
      <c r="J15" s="37">
        <f t="shared" si="2"/>
        <v>0</v>
      </c>
      <c r="K15" s="37">
        <v>0</v>
      </c>
      <c r="L15" s="42">
        <f t="shared" si="3"/>
        <v>0</v>
      </c>
      <c r="N15" s="9" t="s">
        <v>7</v>
      </c>
      <c r="O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D15" s="4">
        <v>19</v>
      </c>
      <c r="AE15" s="4">
        <f t="shared" si="8"/>
        <v>0</v>
      </c>
      <c r="AF15" s="4">
        <f t="shared" si="9"/>
        <v>0</v>
      </c>
    </row>
    <row r="16" spans="1:32" ht="12.75">
      <c r="A16" s="41" t="s">
        <v>10</v>
      </c>
      <c r="B16" s="36"/>
      <c r="C16" s="36" t="s">
        <v>29</v>
      </c>
      <c r="D16" s="36" t="s">
        <v>52</v>
      </c>
      <c r="E16" s="36" t="s">
        <v>76</v>
      </c>
      <c r="F16" s="37">
        <v>10</v>
      </c>
      <c r="G16" s="37"/>
      <c r="H16" s="37">
        <f t="shared" si="0"/>
        <v>0</v>
      </c>
      <c r="I16" s="37">
        <f t="shared" si="1"/>
        <v>0</v>
      </c>
      <c r="J16" s="37">
        <f t="shared" si="2"/>
        <v>0</v>
      </c>
      <c r="K16" s="37">
        <v>0</v>
      </c>
      <c r="L16" s="42">
        <f t="shared" si="3"/>
        <v>0</v>
      </c>
      <c r="N16" s="9" t="s">
        <v>7</v>
      </c>
      <c r="O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D16" s="4">
        <v>19</v>
      </c>
      <c r="AE16" s="4">
        <f t="shared" si="8"/>
        <v>0</v>
      </c>
      <c r="AF16" s="4">
        <f t="shared" si="9"/>
        <v>0</v>
      </c>
    </row>
    <row r="17" spans="1:32" ht="12.75">
      <c r="A17" s="41" t="s">
        <v>11</v>
      </c>
      <c r="B17" s="36"/>
      <c r="C17" s="36" t="s">
        <v>30</v>
      </c>
      <c r="D17" s="36" t="s">
        <v>53</v>
      </c>
      <c r="E17" s="36" t="s">
        <v>77</v>
      </c>
      <c r="F17" s="37">
        <v>50</v>
      </c>
      <c r="G17" s="37"/>
      <c r="H17" s="37">
        <f t="shared" si="0"/>
        <v>0</v>
      </c>
      <c r="I17" s="37">
        <f t="shared" si="1"/>
        <v>0</v>
      </c>
      <c r="J17" s="37">
        <f t="shared" si="2"/>
        <v>0</v>
      </c>
      <c r="K17" s="37">
        <v>0</v>
      </c>
      <c r="L17" s="42">
        <f t="shared" si="3"/>
        <v>0</v>
      </c>
      <c r="N17" s="9" t="s">
        <v>7</v>
      </c>
      <c r="O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D17" s="4">
        <v>19</v>
      </c>
      <c r="AE17" s="4">
        <f t="shared" si="8"/>
        <v>0</v>
      </c>
      <c r="AF17" s="4">
        <f t="shared" si="9"/>
        <v>0</v>
      </c>
    </row>
    <row r="18" spans="1:32" ht="12.75">
      <c r="A18" s="41" t="s">
        <v>12</v>
      </c>
      <c r="B18" s="36"/>
      <c r="C18" s="36" t="s">
        <v>31</v>
      </c>
      <c r="D18" s="36" t="s">
        <v>54</v>
      </c>
      <c r="E18" s="36" t="s">
        <v>77</v>
      </c>
      <c r="F18" s="37">
        <v>4</v>
      </c>
      <c r="G18" s="37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v>0</v>
      </c>
      <c r="L18" s="42">
        <f t="shared" si="3"/>
        <v>0</v>
      </c>
      <c r="N18" s="9" t="s">
        <v>7</v>
      </c>
      <c r="O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D18" s="4">
        <v>19</v>
      </c>
      <c r="AE18" s="4">
        <f t="shared" si="8"/>
        <v>0</v>
      </c>
      <c r="AF18" s="4">
        <f t="shared" si="9"/>
        <v>0</v>
      </c>
    </row>
    <row r="19" spans="1:32" ht="12.75">
      <c r="A19" s="41" t="s">
        <v>13</v>
      </c>
      <c r="B19" s="36"/>
      <c r="C19" s="36" t="s">
        <v>32</v>
      </c>
      <c r="D19" s="36" t="s">
        <v>55</v>
      </c>
      <c r="E19" s="36" t="s">
        <v>77</v>
      </c>
      <c r="F19" s="37">
        <v>2</v>
      </c>
      <c r="G19" s="37"/>
      <c r="H19" s="37">
        <f t="shared" si="0"/>
        <v>0</v>
      </c>
      <c r="I19" s="37">
        <f t="shared" si="1"/>
        <v>0</v>
      </c>
      <c r="J19" s="37">
        <f t="shared" si="2"/>
        <v>0</v>
      </c>
      <c r="K19" s="37">
        <v>0</v>
      </c>
      <c r="L19" s="42">
        <f t="shared" si="3"/>
        <v>0</v>
      </c>
      <c r="N19" s="9" t="s">
        <v>7</v>
      </c>
      <c r="O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D19" s="4">
        <v>19</v>
      </c>
      <c r="AE19" s="4">
        <f t="shared" si="8"/>
        <v>0</v>
      </c>
      <c r="AF19" s="4">
        <f t="shared" si="9"/>
        <v>0</v>
      </c>
    </row>
    <row r="20" spans="1:32" ht="12.75">
      <c r="A20" s="41" t="s">
        <v>14</v>
      </c>
      <c r="B20" s="36"/>
      <c r="C20" s="36" t="s">
        <v>33</v>
      </c>
      <c r="D20" s="36" t="s">
        <v>56</v>
      </c>
      <c r="E20" s="36" t="s">
        <v>77</v>
      </c>
      <c r="F20" s="37">
        <v>15</v>
      </c>
      <c r="G20" s="37"/>
      <c r="H20" s="37">
        <f t="shared" si="0"/>
        <v>0</v>
      </c>
      <c r="I20" s="37">
        <f t="shared" si="1"/>
        <v>0</v>
      </c>
      <c r="J20" s="37">
        <f t="shared" si="2"/>
        <v>0</v>
      </c>
      <c r="K20" s="37">
        <v>0</v>
      </c>
      <c r="L20" s="42">
        <f t="shared" si="3"/>
        <v>0</v>
      </c>
      <c r="N20" s="9" t="s">
        <v>7</v>
      </c>
      <c r="O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D20" s="4">
        <v>19</v>
      </c>
      <c r="AE20" s="4">
        <f>G20*0.00403041328075641</f>
        <v>0</v>
      </c>
      <c r="AF20" s="4">
        <f>G20*(1-0.00403041328075641)</f>
        <v>0</v>
      </c>
    </row>
    <row r="21" spans="1:32" ht="12.75">
      <c r="A21" s="41" t="s">
        <v>15</v>
      </c>
      <c r="B21" s="36"/>
      <c r="C21" s="36" t="s">
        <v>34</v>
      </c>
      <c r="D21" s="36" t="s">
        <v>57</v>
      </c>
      <c r="E21" s="36" t="s">
        <v>77</v>
      </c>
      <c r="F21" s="37">
        <v>5</v>
      </c>
      <c r="G21" s="37"/>
      <c r="H21" s="37">
        <f t="shared" si="0"/>
        <v>0</v>
      </c>
      <c r="I21" s="37">
        <f t="shared" si="1"/>
        <v>0</v>
      </c>
      <c r="J21" s="37">
        <f t="shared" si="2"/>
        <v>0</v>
      </c>
      <c r="K21" s="37">
        <v>0</v>
      </c>
      <c r="L21" s="42">
        <f t="shared" si="3"/>
        <v>0</v>
      </c>
      <c r="N21" s="9" t="s">
        <v>7</v>
      </c>
      <c r="O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D21" s="4">
        <v>19</v>
      </c>
      <c r="AE21" s="4">
        <f>G21*0.00531968426954984</f>
        <v>0</v>
      </c>
      <c r="AF21" s="4">
        <f>G21*(1-0.00531968426954984)</f>
        <v>0</v>
      </c>
    </row>
    <row r="22" spans="1:37" ht="12.75">
      <c r="A22" s="39"/>
      <c r="B22" s="32"/>
      <c r="C22" s="33" t="s">
        <v>18</v>
      </c>
      <c r="D22" s="51" t="s">
        <v>58</v>
      </c>
      <c r="E22" s="52"/>
      <c r="F22" s="52"/>
      <c r="G22" s="52"/>
      <c r="H22" s="34">
        <f>SUM(H23:H23)</f>
        <v>0</v>
      </c>
      <c r="I22" s="38">
        <f>SUM(I23:I23)</f>
        <v>0</v>
      </c>
      <c r="J22" s="34">
        <f>H22+I22</f>
        <v>0</v>
      </c>
      <c r="K22" s="35"/>
      <c r="L22" s="40">
        <f>SUM(L23:L23)</f>
        <v>0</v>
      </c>
      <c r="P22" s="10">
        <f>IF(Q22="PR",J22,SUM(O23:O23))</f>
        <v>0</v>
      </c>
      <c r="Q22" s="6" t="s">
        <v>96</v>
      </c>
      <c r="R22" s="10">
        <f>IF(Q22="HS",H22,0)</f>
        <v>0</v>
      </c>
      <c r="S22" s="10">
        <f>IF(Q22="HS",I22-P22,0)</f>
        <v>0</v>
      </c>
      <c r="T22" s="10">
        <f>IF(Q22="PS",H22,0)</f>
        <v>0</v>
      </c>
      <c r="U22" s="10">
        <f>IF(Q22="PS",I22-P22,0)</f>
        <v>0</v>
      </c>
      <c r="V22" s="10">
        <f>IF(Q22="MP",H22,0)</f>
        <v>0</v>
      </c>
      <c r="W22" s="10">
        <f>IF(Q22="MP",I22-P22,0)</f>
        <v>0</v>
      </c>
      <c r="X22" s="10">
        <f>IF(Q22="OM",H22,0)</f>
        <v>0</v>
      </c>
      <c r="Y22" s="6"/>
      <c r="AI22" s="10">
        <f>SUM(Z23:Z23)</f>
        <v>0</v>
      </c>
      <c r="AJ22" s="10">
        <f>SUM(AA23:AA23)</f>
        <v>0</v>
      </c>
      <c r="AK22" s="10">
        <f>SUM(AB23:AB23)</f>
        <v>0</v>
      </c>
    </row>
    <row r="23" spans="1:32" ht="12.75">
      <c r="A23" s="41" t="s">
        <v>16</v>
      </c>
      <c r="B23" s="36"/>
      <c r="C23" s="36" t="s">
        <v>35</v>
      </c>
      <c r="D23" s="36" t="s">
        <v>59</v>
      </c>
      <c r="E23" s="36" t="s">
        <v>76</v>
      </c>
      <c r="F23" s="37">
        <v>25</v>
      </c>
      <c r="G23" s="37"/>
      <c r="H23" s="37">
        <f>ROUND(F23*AE23,2)</f>
        <v>0</v>
      </c>
      <c r="I23" s="37">
        <f>J23-H23</f>
        <v>0</v>
      </c>
      <c r="J23" s="37">
        <f>ROUND(F23*G23,2)</f>
        <v>0</v>
      </c>
      <c r="K23" s="37">
        <v>0</v>
      </c>
      <c r="L23" s="42">
        <f>F23*K23</f>
        <v>0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37" ht="12.75">
      <c r="A24" s="39"/>
      <c r="B24" s="32"/>
      <c r="C24" s="33" t="s">
        <v>22</v>
      </c>
      <c r="D24" s="51" t="s">
        <v>60</v>
      </c>
      <c r="E24" s="52"/>
      <c r="F24" s="52"/>
      <c r="G24" s="52"/>
      <c r="H24" s="34">
        <f>SUM(H25:H30)</f>
        <v>0</v>
      </c>
      <c r="I24" s="34">
        <f>SUM(I25:I30)</f>
        <v>0</v>
      </c>
      <c r="J24" s="34">
        <f>H24+I24</f>
        <v>0</v>
      </c>
      <c r="K24" s="35"/>
      <c r="L24" s="40">
        <f>SUM(L25:L30)</f>
        <v>0</v>
      </c>
      <c r="P24" s="10">
        <f>IF(Q24="PR",J24,SUM(O25:O30))</f>
        <v>0</v>
      </c>
      <c r="Q24" s="6" t="s">
        <v>96</v>
      </c>
      <c r="R24" s="10">
        <f>IF(Q24="HS",H24,0)</f>
        <v>0</v>
      </c>
      <c r="S24" s="10">
        <f>IF(Q24="HS",I24-P24,0)</f>
        <v>0</v>
      </c>
      <c r="T24" s="10">
        <f>IF(Q24="PS",H24,0)</f>
        <v>0</v>
      </c>
      <c r="U24" s="10">
        <f>IF(Q24="PS",I24-P24,0)</f>
        <v>0</v>
      </c>
      <c r="V24" s="10">
        <f>IF(Q24="MP",H24,0)</f>
        <v>0</v>
      </c>
      <c r="W24" s="10">
        <f>IF(Q24="MP",I24-P24,0)</f>
        <v>0</v>
      </c>
      <c r="X24" s="10">
        <f>IF(Q24="OM",H24,0)</f>
        <v>0</v>
      </c>
      <c r="Y24" s="6"/>
      <c r="AI24" s="10">
        <f>SUM(Z25:Z30)</f>
        <v>0</v>
      </c>
      <c r="AJ24" s="10">
        <f>SUM(AA25:AA30)</f>
        <v>0</v>
      </c>
      <c r="AK24" s="10">
        <f>SUM(AB25:AB30)</f>
        <v>0</v>
      </c>
    </row>
    <row r="25" spans="1:32" ht="12.75">
      <c r="A25" s="41" t="s">
        <v>17</v>
      </c>
      <c r="B25" s="36"/>
      <c r="C25" s="36" t="s">
        <v>36</v>
      </c>
      <c r="D25" s="36" t="s">
        <v>61</v>
      </c>
      <c r="E25" s="36" t="s">
        <v>77</v>
      </c>
      <c r="F25" s="37">
        <v>50</v>
      </c>
      <c r="G25" s="37"/>
      <c r="H25" s="37">
        <f aca="true" t="shared" si="10" ref="H25:H30">ROUND(F25*AE25,2)</f>
        <v>0</v>
      </c>
      <c r="I25" s="37">
        <f aca="true" t="shared" si="11" ref="I25:I30">J25-H25</f>
        <v>0</v>
      </c>
      <c r="J25" s="37">
        <f aca="true" t="shared" si="12" ref="J25:J30">ROUND(F25*G25,2)</f>
        <v>0</v>
      </c>
      <c r="K25" s="37">
        <v>0</v>
      </c>
      <c r="L25" s="42">
        <f aca="true" t="shared" si="13" ref="L25:L30">F25*K25</f>
        <v>0</v>
      </c>
      <c r="N25" s="9" t="s">
        <v>7</v>
      </c>
      <c r="O25" s="4">
        <f aca="true" t="shared" si="14" ref="O25:O30">IF(N25="5",I25,0)</f>
        <v>0</v>
      </c>
      <c r="Z25" s="4">
        <f aca="true" t="shared" si="15" ref="Z25:Z30">IF(AD25=0,J25,0)</f>
        <v>0</v>
      </c>
      <c r="AA25" s="4">
        <f aca="true" t="shared" si="16" ref="AA25:AA30">IF(AD25=9,J25,0)</f>
        <v>0</v>
      </c>
      <c r="AB25" s="4">
        <f aca="true" t="shared" si="17" ref="AB25:AB30">IF(AD25=19,J25,0)</f>
        <v>0</v>
      </c>
      <c r="AD25" s="4">
        <v>19</v>
      </c>
      <c r="AE25" s="4">
        <f aca="true" t="shared" si="18" ref="AE25:AE30">G25*0</f>
        <v>0</v>
      </c>
      <c r="AF25" s="4">
        <f aca="true" t="shared" si="19" ref="AF25:AF30">G25*(1-0)</f>
        <v>0</v>
      </c>
    </row>
    <row r="26" spans="1:32" ht="12.75">
      <c r="A26" s="41" t="s">
        <v>18</v>
      </c>
      <c r="B26" s="36"/>
      <c r="C26" s="36" t="s">
        <v>37</v>
      </c>
      <c r="D26" s="36" t="s">
        <v>62</v>
      </c>
      <c r="E26" s="36" t="s">
        <v>77</v>
      </c>
      <c r="F26" s="37">
        <v>4</v>
      </c>
      <c r="G26" s="37"/>
      <c r="H26" s="37">
        <f t="shared" si="10"/>
        <v>0</v>
      </c>
      <c r="I26" s="37">
        <f t="shared" si="11"/>
        <v>0</v>
      </c>
      <c r="J26" s="37">
        <f t="shared" si="12"/>
        <v>0</v>
      </c>
      <c r="K26" s="37">
        <v>0</v>
      </c>
      <c r="L26" s="42">
        <f t="shared" si="13"/>
        <v>0</v>
      </c>
      <c r="N26" s="9" t="s">
        <v>7</v>
      </c>
      <c r="O26" s="4">
        <f t="shared" si="14"/>
        <v>0</v>
      </c>
      <c r="Z26" s="4">
        <f t="shared" si="15"/>
        <v>0</v>
      </c>
      <c r="AA26" s="4">
        <f t="shared" si="16"/>
        <v>0</v>
      </c>
      <c r="AB26" s="4">
        <f t="shared" si="17"/>
        <v>0</v>
      </c>
      <c r="AD26" s="4">
        <v>19</v>
      </c>
      <c r="AE26" s="4">
        <f t="shared" si="18"/>
        <v>0</v>
      </c>
      <c r="AF26" s="4">
        <f t="shared" si="19"/>
        <v>0</v>
      </c>
    </row>
    <row r="27" spans="1:32" ht="12.75">
      <c r="A27" s="41" t="s">
        <v>19</v>
      </c>
      <c r="B27" s="36"/>
      <c r="C27" s="36" t="s">
        <v>38</v>
      </c>
      <c r="D27" s="36" t="s">
        <v>63</v>
      </c>
      <c r="E27" s="36" t="s">
        <v>77</v>
      </c>
      <c r="F27" s="37">
        <v>2</v>
      </c>
      <c r="G27" s="37"/>
      <c r="H27" s="37">
        <f t="shared" si="10"/>
        <v>0</v>
      </c>
      <c r="I27" s="37">
        <f t="shared" si="11"/>
        <v>0</v>
      </c>
      <c r="J27" s="37">
        <f t="shared" si="12"/>
        <v>0</v>
      </c>
      <c r="K27" s="37">
        <v>0</v>
      </c>
      <c r="L27" s="42">
        <f t="shared" si="13"/>
        <v>0</v>
      </c>
      <c r="N27" s="9" t="s">
        <v>7</v>
      </c>
      <c r="O27" s="4">
        <f t="shared" si="14"/>
        <v>0</v>
      </c>
      <c r="Z27" s="4">
        <f t="shared" si="15"/>
        <v>0</v>
      </c>
      <c r="AA27" s="4">
        <f t="shared" si="16"/>
        <v>0</v>
      </c>
      <c r="AB27" s="4">
        <f t="shared" si="17"/>
        <v>0</v>
      </c>
      <c r="AD27" s="4">
        <v>19</v>
      </c>
      <c r="AE27" s="4">
        <f t="shared" si="18"/>
        <v>0</v>
      </c>
      <c r="AF27" s="4">
        <f t="shared" si="19"/>
        <v>0</v>
      </c>
    </row>
    <row r="28" spans="1:32" ht="12.75">
      <c r="A28" s="41" t="s">
        <v>20</v>
      </c>
      <c r="B28" s="36"/>
      <c r="C28" s="36" t="s">
        <v>39</v>
      </c>
      <c r="D28" s="36" t="s">
        <v>64</v>
      </c>
      <c r="E28" s="36" t="s">
        <v>77</v>
      </c>
      <c r="F28" s="37">
        <v>15</v>
      </c>
      <c r="G28" s="37"/>
      <c r="H28" s="37">
        <f t="shared" si="10"/>
        <v>0</v>
      </c>
      <c r="I28" s="37">
        <f t="shared" si="11"/>
        <v>0</v>
      </c>
      <c r="J28" s="37">
        <f t="shared" si="12"/>
        <v>0</v>
      </c>
      <c r="K28" s="37">
        <v>0</v>
      </c>
      <c r="L28" s="42">
        <f t="shared" si="13"/>
        <v>0</v>
      </c>
      <c r="N28" s="9" t="s">
        <v>7</v>
      </c>
      <c r="O28" s="4">
        <f t="shared" si="14"/>
        <v>0</v>
      </c>
      <c r="Z28" s="4">
        <f t="shared" si="15"/>
        <v>0</v>
      </c>
      <c r="AA28" s="4">
        <f t="shared" si="16"/>
        <v>0</v>
      </c>
      <c r="AB28" s="4">
        <f t="shared" si="17"/>
        <v>0</v>
      </c>
      <c r="AD28" s="4">
        <v>19</v>
      </c>
      <c r="AE28" s="4">
        <f t="shared" si="18"/>
        <v>0</v>
      </c>
      <c r="AF28" s="4">
        <f t="shared" si="19"/>
        <v>0</v>
      </c>
    </row>
    <row r="29" spans="1:32" ht="12.75">
      <c r="A29" s="41" t="s">
        <v>21</v>
      </c>
      <c r="B29" s="36"/>
      <c r="C29" s="36" t="s">
        <v>40</v>
      </c>
      <c r="D29" s="36" t="s">
        <v>65</v>
      </c>
      <c r="E29" s="36" t="s">
        <v>77</v>
      </c>
      <c r="F29" s="37">
        <v>5</v>
      </c>
      <c r="G29" s="37"/>
      <c r="H29" s="37">
        <f t="shared" si="10"/>
        <v>0</v>
      </c>
      <c r="I29" s="37">
        <f t="shared" si="11"/>
        <v>0</v>
      </c>
      <c r="J29" s="37">
        <f t="shared" si="12"/>
        <v>0</v>
      </c>
      <c r="K29" s="37">
        <v>0</v>
      </c>
      <c r="L29" s="42">
        <f t="shared" si="13"/>
        <v>0</v>
      </c>
      <c r="N29" s="9" t="s">
        <v>7</v>
      </c>
      <c r="O29" s="4">
        <f t="shared" si="14"/>
        <v>0</v>
      </c>
      <c r="Z29" s="4">
        <f t="shared" si="15"/>
        <v>0</v>
      </c>
      <c r="AA29" s="4">
        <f t="shared" si="16"/>
        <v>0</v>
      </c>
      <c r="AB29" s="4">
        <f t="shared" si="17"/>
        <v>0</v>
      </c>
      <c r="AD29" s="4">
        <v>19</v>
      </c>
      <c r="AE29" s="4">
        <f t="shared" si="18"/>
        <v>0</v>
      </c>
      <c r="AF29" s="4">
        <f t="shared" si="19"/>
        <v>0</v>
      </c>
    </row>
    <row r="30" spans="1:32" ht="12.75">
      <c r="A30" s="41" t="s">
        <v>22</v>
      </c>
      <c r="B30" s="36"/>
      <c r="C30" s="36" t="s">
        <v>41</v>
      </c>
      <c r="D30" s="36" t="s">
        <v>66</v>
      </c>
      <c r="E30" s="36" t="s">
        <v>76</v>
      </c>
      <c r="F30" s="37">
        <v>25</v>
      </c>
      <c r="G30" s="37"/>
      <c r="H30" s="37">
        <f t="shared" si="10"/>
        <v>0</v>
      </c>
      <c r="I30" s="37">
        <f t="shared" si="11"/>
        <v>0</v>
      </c>
      <c r="J30" s="37">
        <f t="shared" si="12"/>
        <v>0</v>
      </c>
      <c r="K30" s="37">
        <v>0</v>
      </c>
      <c r="L30" s="42">
        <f t="shared" si="13"/>
        <v>0</v>
      </c>
      <c r="N30" s="9" t="s">
        <v>7</v>
      </c>
      <c r="O30" s="4">
        <f t="shared" si="14"/>
        <v>0</v>
      </c>
      <c r="Z30" s="4">
        <f t="shared" si="15"/>
        <v>0</v>
      </c>
      <c r="AA30" s="4">
        <f t="shared" si="16"/>
        <v>0</v>
      </c>
      <c r="AB30" s="4">
        <f t="shared" si="17"/>
        <v>0</v>
      </c>
      <c r="AD30" s="4">
        <v>19</v>
      </c>
      <c r="AE30" s="4">
        <f t="shared" si="18"/>
        <v>0</v>
      </c>
      <c r="AF30" s="4">
        <f t="shared" si="19"/>
        <v>0</v>
      </c>
    </row>
    <row r="31" spans="1:37" ht="12.75">
      <c r="A31" s="39"/>
      <c r="B31" s="32"/>
      <c r="C31" s="33" t="s">
        <v>42</v>
      </c>
      <c r="D31" s="51" t="s">
        <v>67</v>
      </c>
      <c r="E31" s="52"/>
      <c r="F31" s="52"/>
      <c r="G31" s="52"/>
      <c r="H31" s="34">
        <f>SUM(H32:H32)</f>
        <v>0</v>
      </c>
      <c r="I31" s="34">
        <f>SUM(I32:I32)</f>
        <v>0</v>
      </c>
      <c r="J31" s="34">
        <f>H31+I31</f>
        <v>0</v>
      </c>
      <c r="K31" s="35"/>
      <c r="L31" s="40">
        <f>SUM(L32:L32)</f>
        <v>0</v>
      </c>
      <c r="P31" s="10">
        <f>IF(Q31="PR",J31,SUM(O32:O32))</f>
        <v>0</v>
      </c>
      <c r="Q31" s="6" t="s">
        <v>96</v>
      </c>
      <c r="R31" s="10">
        <f>IF(Q31="HS",H31,0)</f>
        <v>0</v>
      </c>
      <c r="S31" s="10">
        <f>IF(Q31="HS",I31-P31,0)</f>
        <v>0</v>
      </c>
      <c r="T31" s="10">
        <f>IF(Q31="PS",H31,0)</f>
        <v>0</v>
      </c>
      <c r="U31" s="10">
        <f>IF(Q31="PS",I31-P31,0)</f>
        <v>0</v>
      </c>
      <c r="V31" s="10">
        <f>IF(Q31="MP",H31,0)</f>
        <v>0</v>
      </c>
      <c r="W31" s="10">
        <f>IF(Q31="MP",I31-P31,0)</f>
        <v>0</v>
      </c>
      <c r="X31" s="10">
        <f>IF(Q31="OM",H31,0)</f>
        <v>0</v>
      </c>
      <c r="Y31" s="6"/>
      <c r="AI31" s="10">
        <f>SUM(Z32:Z32)</f>
        <v>0</v>
      </c>
      <c r="AJ31" s="10">
        <f>SUM(AA32:AA32)</f>
        <v>0</v>
      </c>
      <c r="AK31" s="10">
        <f>SUM(AB32:AB32)</f>
        <v>0</v>
      </c>
    </row>
    <row r="32" spans="1:32" ht="12.75">
      <c r="A32" s="41" t="s">
        <v>23</v>
      </c>
      <c r="B32" s="36"/>
      <c r="C32" s="36" t="s">
        <v>43</v>
      </c>
      <c r="D32" s="36" t="s">
        <v>68</v>
      </c>
      <c r="E32" s="36" t="s">
        <v>78</v>
      </c>
      <c r="F32" s="37">
        <v>1</v>
      </c>
      <c r="G32" s="37"/>
      <c r="H32" s="37">
        <f>ROUND(F32*AE32,2)</f>
        <v>0</v>
      </c>
      <c r="I32" s="37">
        <f>J32-H32</f>
        <v>0</v>
      </c>
      <c r="J32" s="37">
        <f>ROUND(F32*G32,2)</f>
        <v>0</v>
      </c>
      <c r="K32" s="37">
        <v>0</v>
      </c>
      <c r="L32" s="42">
        <f>F32*K32</f>
        <v>0</v>
      </c>
      <c r="N32" s="9" t="s">
        <v>7</v>
      </c>
      <c r="O32" s="4">
        <f>IF(N32="5",I32,0)</f>
        <v>0</v>
      </c>
      <c r="Z32" s="4">
        <f>IF(AD32=0,J32,0)</f>
        <v>0</v>
      </c>
      <c r="AA32" s="4">
        <f>IF(AD32=9,J32,0)</f>
        <v>0</v>
      </c>
      <c r="AB32" s="4">
        <f>IF(AD32=19,J32,0)</f>
        <v>0</v>
      </c>
      <c r="AD32" s="4">
        <v>19</v>
      </c>
      <c r="AE32" s="4">
        <f>G32*0</f>
        <v>0</v>
      </c>
      <c r="AF32" s="4">
        <f>G32*(1-0)</f>
        <v>0</v>
      </c>
    </row>
    <row r="33" spans="1:28" ht="12.75">
      <c r="A33" s="43"/>
      <c r="B33" s="2"/>
      <c r="C33" s="2"/>
      <c r="D33" s="2"/>
      <c r="E33" s="2"/>
      <c r="F33" s="2"/>
      <c r="G33" s="2"/>
      <c r="H33" s="56" t="s">
        <v>84</v>
      </c>
      <c r="I33" s="57"/>
      <c r="J33" s="11">
        <f>J12+J22+J24+J31</f>
        <v>0</v>
      </c>
      <c r="K33" s="2"/>
      <c r="L33" s="44"/>
      <c r="Z33" s="12">
        <f>SUM(Z13:Z32)</f>
        <v>0</v>
      </c>
      <c r="AA33" s="12">
        <f>SUM(AA13:AA32)</f>
        <v>0</v>
      </c>
      <c r="AB33" s="12">
        <f>SUM(AB13:AB32)</f>
        <v>0</v>
      </c>
    </row>
    <row r="34" spans="1:12" ht="12.7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1:12" ht="13.5" thickBo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</sheetData>
  <sheetProtection/>
  <mergeCells count="32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G2:H3"/>
    <mergeCell ref="G4:H5"/>
    <mergeCell ref="G6:H7"/>
    <mergeCell ref="G8:H9"/>
    <mergeCell ref="J2:L3"/>
    <mergeCell ref="J4:L5"/>
    <mergeCell ref="J6:L7"/>
    <mergeCell ref="J8:L9"/>
    <mergeCell ref="K10:L10"/>
    <mergeCell ref="D12:G12"/>
    <mergeCell ref="D22:G22"/>
    <mergeCell ref="I8:I9"/>
    <mergeCell ref="E8:F9"/>
    <mergeCell ref="D24:G24"/>
    <mergeCell ref="D31:G31"/>
    <mergeCell ref="H33:I33"/>
    <mergeCell ref="H10:J10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9" t="s">
        <v>104</v>
      </c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72" t="s">
        <v>1</v>
      </c>
      <c r="B2" s="62"/>
      <c r="C2" s="56" t="s">
        <v>44</v>
      </c>
      <c r="D2" s="57"/>
      <c r="E2" s="61" t="s">
        <v>85</v>
      </c>
      <c r="F2" s="61" t="s">
        <v>90</v>
      </c>
      <c r="G2" s="62"/>
      <c r="H2" s="61" t="s">
        <v>136</v>
      </c>
      <c r="I2" s="94"/>
      <c r="J2" s="7"/>
    </row>
    <row r="3" spans="1:10" ht="12.75">
      <c r="A3" s="73"/>
      <c r="B3" s="55"/>
      <c r="C3" s="68"/>
      <c r="D3" s="68"/>
      <c r="E3" s="55"/>
      <c r="F3" s="55"/>
      <c r="G3" s="55"/>
      <c r="H3" s="55"/>
      <c r="I3" s="64"/>
      <c r="J3" s="7"/>
    </row>
    <row r="4" spans="1:10" ht="12.75">
      <c r="A4" s="66" t="s">
        <v>2</v>
      </c>
      <c r="B4" s="55"/>
      <c r="C4" s="53" t="s">
        <v>45</v>
      </c>
      <c r="D4" s="55"/>
      <c r="E4" s="53" t="s">
        <v>86</v>
      </c>
      <c r="F4" s="53"/>
      <c r="G4" s="55"/>
      <c r="H4" s="53" t="s">
        <v>136</v>
      </c>
      <c r="I4" s="95"/>
      <c r="J4" s="7"/>
    </row>
    <row r="5" spans="1:10" ht="12.75">
      <c r="A5" s="73"/>
      <c r="B5" s="55"/>
      <c r="C5" s="55"/>
      <c r="D5" s="55"/>
      <c r="E5" s="55"/>
      <c r="F5" s="55"/>
      <c r="G5" s="55"/>
      <c r="H5" s="55"/>
      <c r="I5" s="64"/>
      <c r="J5" s="7"/>
    </row>
    <row r="6" spans="1:10" ht="12.75">
      <c r="A6" s="66" t="s">
        <v>3</v>
      </c>
      <c r="B6" s="55"/>
      <c r="C6" s="53" t="s">
        <v>46</v>
      </c>
      <c r="D6" s="55"/>
      <c r="E6" s="53" t="s">
        <v>87</v>
      </c>
      <c r="F6" s="53" t="s">
        <v>91</v>
      </c>
      <c r="G6" s="55"/>
      <c r="H6" s="53" t="s">
        <v>136</v>
      </c>
      <c r="I6" s="95"/>
      <c r="J6" s="7"/>
    </row>
    <row r="7" spans="1:10" ht="12.75">
      <c r="A7" s="73"/>
      <c r="B7" s="55"/>
      <c r="C7" s="55"/>
      <c r="D7" s="55"/>
      <c r="E7" s="55"/>
      <c r="F7" s="55"/>
      <c r="G7" s="55"/>
      <c r="H7" s="55"/>
      <c r="I7" s="64"/>
      <c r="J7" s="7"/>
    </row>
    <row r="8" spans="1:10" ht="12.75">
      <c r="A8" s="66" t="s">
        <v>70</v>
      </c>
      <c r="B8" s="55"/>
      <c r="C8" s="69"/>
      <c r="D8" s="55"/>
      <c r="E8" s="53" t="s">
        <v>71</v>
      </c>
      <c r="F8" s="55"/>
      <c r="G8" s="55"/>
      <c r="H8" s="53" t="s">
        <v>137</v>
      </c>
      <c r="I8" s="95" t="s">
        <v>23</v>
      </c>
      <c r="J8" s="7"/>
    </row>
    <row r="9" spans="1:10" ht="12.75">
      <c r="A9" s="73"/>
      <c r="B9" s="55"/>
      <c r="C9" s="55"/>
      <c r="D9" s="55"/>
      <c r="E9" s="55"/>
      <c r="F9" s="55"/>
      <c r="G9" s="55"/>
      <c r="H9" s="55"/>
      <c r="I9" s="64"/>
      <c r="J9" s="7"/>
    </row>
    <row r="10" spans="1:10" ht="12.75">
      <c r="A10" s="66" t="s">
        <v>4</v>
      </c>
      <c r="B10" s="55"/>
      <c r="C10" s="53"/>
      <c r="D10" s="55"/>
      <c r="E10" s="53" t="s">
        <v>88</v>
      </c>
      <c r="F10" s="53"/>
      <c r="G10" s="55"/>
      <c r="H10" s="53" t="s">
        <v>138</v>
      </c>
      <c r="I10" s="96"/>
      <c r="J10" s="7"/>
    </row>
    <row r="11" spans="1:10" ht="12.75">
      <c r="A11" s="98"/>
      <c r="B11" s="93"/>
      <c r="C11" s="93"/>
      <c r="D11" s="93"/>
      <c r="E11" s="93"/>
      <c r="F11" s="93"/>
      <c r="G11" s="93"/>
      <c r="H11" s="93"/>
      <c r="I11" s="97"/>
      <c r="J11" s="7"/>
    </row>
    <row r="12" spans="1:9" ht="23.25" customHeight="1">
      <c r="A12" s="89" t="s">
        <v>105</v>
      </c>
      <c r="B12" s="90"/>
      <c r="C12" s="90"/>
      <c r="D12" s="90"/>
      <c r="E12" s="90"/>
      <c r="F12" s="90"/>
      <c r="G12" s="90"/>
      <c r="H12" s="90"/>
      <c r="I12" s="90"/>
    </row>
    <row r="13" spans="1:10" ht="26.25" customHeight="1">
      <c r="A13" s="14" t="s">
        <v>106</v>
      </c>
      <c r="B13" s="91" t="s">
        <v>116</v>
      </c>
      <c r="C13" s="92"/>
      <c r="D13" s="14" t="s">
        <v>118</v>
      </c>
      <c r="E13" s="91" t="s">
        <v>124</v>
      </c>
      <c r="F13" s="92"/>
      <c r="G13" s="14" t="s">
        <v>125</v>
      </c>
      <c r="H13" s="91" t="s">
        <v>139</v>
      </c>
      <c r="I13" s="92"/>
      <c r="J13" s="7"/>
    </row>
    <row r="14" spans="1:10" ht="15" customHeight="1">
      <c r="A14" s="15" t="s">
        <v>107</v>
      </c>
      <c r="B14" s="20" t="s">
        <v>117</v>
      </c>
      <c r="C14" s="22">
        <f>SUM('Stavební rozpočet'!R12:R32)</f>
        <v>0</v>
      </c>
      <c r="D14" s="85" t="s">
        <v>119</v>
      </c>
      <c r="E14" s="86"/>
      <c r="F14" s="22">
        <v>0</v>
      </c>
      <c r="G14" s="85" t="s">
        <v>126</v>
      </c>
      <c r="H14" s="86"/>
      <c r="I14" s="22">
        <f>ROUND(C22*(3/100),2)</f>
        <v>0</v>
      </c>
      <c r="J14" s="7"/>
    </row>
    <row r="15" spans="1:10" ht="15" customHeight="1">
      <c r="A15" s="16"/>
      <c r="B15" s="20" t="s">
        <v>89</v>
      </c>
      <c r="C15" s="22">
        <f>SUM('Stavební rozpočet'!S12:S32)</f>
        <v>0</v>
      </c>
      <c r="D15" s="85" t="s">
        <v>120</v>
      </c>
      <c r="E15" s="86"/>
      <c r="F15" s="22">
        <v>0</v>
      </c>
      <c r="G15" s="85" t="s">
        <v>127</v>
      </c>
      <c r="H15" s="86"/>
      <c r="I15" s="22">
        <v>0</v>
      </c>
      <c r="J15" s="7"/>
    </row>
    <row r="16" spans="1:10" ht="15" customHeight="1">
      <c r="A16" s="15" t="s">
        <v>108</v>
      </c>
      <c r="B16" s="20" t="s">
        <v>117</v>
      </c>
      <c r="C16" s="22">
        <f>SUM('Stavební rozpočet'!T12:T32)</f>
        <v>0</v>
      </c>
      <c r="D16" s="85" t="s">
        <v>121</v>
      </c>
      <c r="E16" s="86"/>
      <c r="F16" s="22">
        <v>0</v>
      </c>
      <c r="G16" s="85" t="s">
        <v>128</v>
      </c>
      <c r="H16" s="86"/>
      <c r="I16" s="22">
        <v>0</v>
      </c>
      <c r="J16" s="7"/>
    </row>
    <row r="17" spans="1:10" ht="15" customHeight="1">
      <c r="A17" s="16"/>
      <c r="B17" s="20" t="s">
        <v>89</v>
      </c>
      <c r="C17" s="22">
        <f>SUM('Stavební rozpočet'!U12:U32)</f>
        <v>0</v>
      </c>
      <c r="D17" s="85"/>
      <c r="E17" s="86"/>
      <c r="F17" s="23"/>
      <c r="G17" s="85" t="s">
        <v>129</v>
      </c>
      <c r="H17" s="86"/>
      <c r="I17" s="22">
        <v>0</v>
      </c>
      <c r="J17" s="7"/>
    </row>
    <row r="18" spans="1:10" ht="15" customHeight="1">
      <c r="A18" s="15" t="s">
        <v>109</v>
      </c>
      <c r="B18" s="20" t="s">
        <v>117</v>
      </c>
      <c r="C18" s="22">
        <f>SUM('Stavební rozpočet'!V12:V32)</f>
        <v>0</v>
      </c>
      <c r="D18" s="85"/>
      <c r="E18" s="86"/>
      <c r="F18" s="23"/>
      <c r="G18" s="85" t="s">
        <v>130</v>
      </c>
      <c r="H18" s="86"/>
      <c r="I18" s="22">
        <v>0</v>
      </c>
      <c r="J18" s="7"/>
    </row>
    <row r="19" spans="1:10" ht="15" customHeight="1">
      <c r="A19" s="16"/>
      <c r="B19" s="20" t="s">
        <v>89</v>
      </c>
      <c r="C19" s="22">
        <f>SUM('Stavební rozpočet'!W12:W32)</f>
        <v>0</v>
      </c>
      <c r="D19" s="85"/>
      <c r="E19" s="86"/>
      <c r="F19" s="23"/>
      <c r="G19" s="85" t="s">
        <v>131</v>
      </c>
      <c r="H19" s="86"/>
      <c r="I19" s="22">
        <v>0</v>
      </c>
      <c r="J19" s="7"/>
    </row>
    <row r="20" spans="1:10" ht="15" customHeight="1">
      <c r="A20" s="87" t="s">
        <v>110</v>
      </c>
      <c r="B20" s="88"/>
      <c r="C20" s="22">
        <f>SUM('Stavební rozpočet'!X12:X32)</f>
        <v>0</v>
      </c>
      <c r="D20" s="85"/>
      <c r="E20" s="86"/>
      <c r="F20" s="23"/>
      <c r="G20" s="85"/>
      <c r="H20" s="86"/>
      <c r="I20" s="23"/>
      <c r="J20" s="7"/>
    </row>
    <row r="21" spans="1:10" ht="15" customHeight="1">
      <c r="A21" s="87" t="s">
        <v>111</v>
      </c>
      <c r="B21" s="88"/>
      <c r="C21" s="22">
        <f>SUM('Stavební rozpočet'!P12:P32)</f>
        <v>0</v>
      </c>
      <c r="D21" s="85"/>
      <c r="E21" s="86"/>
      <c r="F21" s="23"/>
      <c r="G21" s="85"/>
      <c r="H21" s="86"/>
      <c r="I21" s="23"/>
      <c r="J21" s="7"/>
    </row>
    <row r="22" spans="1:10" ht="16.5" customHeight="1">
      <c r="A22" s="87" t="s">
        <v>112</v>
      </c>
      <c r="B22" s="88"/>
      <c r="C22" s="22">
        <f>SUM(C14:C21)</f>
        <v>0</v>
      </c>
      <c r="D22" s="87" t="s">
        <v>122</v>
      </c>
      <c r="E22" s="88"/>
      <c r="F22" s="22">
        <f>SUM(F14:F21)</f>
        <v>0</v>
      </c>
      <c r="G22" s="87" t="s">
        <v>132</v>
      </c>
      <c r="H22" s="88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3" t="s">
        <v>113</v>
      </c>
      <c r="B24" s="84"/>
      <c r="C24" s="24">
        <f>SUM('Stavební rozpočet'!Z12:Z32)</f>
        <v>0</v>
      </c>
      <c r="D24" s="21"/>
      <c r="E24" s="13"/>
      <c r="F24" s="13"/>
      <c r="G24" s="13"/>
      <c r="H24" s="13"/>
      <c r="I24" s="13"/>
    </row>
    <row r="25" spans="1:10" ht="15" customHeight="1">
      <c r="A25" s="83" t="s">
        <v>142</v>
      </c>
      <c r="B25" s="84"/>
      <c r="C25" s="24">
        <f>SUM('Stavební rozpočet'!AA12:AA32)</f>
        <v>0</v>
      </c>
      <c r="D25" s="83" t="s">
        <v>143</v>
      </c>
      <c r="E25" s="84"/>
      <c r="F25" s="24">
        <f>ROUND(C25*(10/100),2)</f>
        <v>0</v>
      </c>
      <c r="G25" s="83" t="s">
        <v>133</v>
      </c>
      <c r="H25" s="84"/>
      <c r="I25" s="24">
        <f>SUM(C24:C26)</f>
        <v>0</v>
      </c>
      <c r="J25" s="7"/>
    </row>
    <row r="26" spans="1:10" ht="15" customHeight="1">
      <c r="A26" s="83" t="s">
        <v>140</v>
      </c>
      <c r="B26" s="84"/>
      <c r="C26" s="24">
        <f>SUM('Stavební rozpočet'!AB12:AB32)+(F22+I22)</f>
        <v>0</v>
      </c>
      <c r="D26" s="83" t="s">
        <v>141</v>
      </c>
      <c r="E26" s="84"/>
      <c r="F26" s="24">
        <f>ROUND(C26*(20/100),2)</f>
        <v>0</v>
      </c>
      <c r="G26" s="83" t="s">
        <v>134</v>
      </c>
      <c r="H26" s="84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77" t="s">
        <v>114</v>
      </c>
      <c r="B28" s="78"/>
      <c r="C28" s="79"/>
      <c r="D28" s="77" t="s">
        <v>123</v>
      </c>
      <c r="E28" s="78"/>
      <c r="F28" s="79"/>
      <c r="G28" s="77" t="s">
        <v>135</v>
      </c>
      <c r="H28" s="78"/>
      <c r="I28" s="79"/>
      <c r="J28" s="8"/>
    </row>
    <row r="29" spans="1:10" ht="14.25" customHeight="1">
      <c r="A29" s="80"/>
      <c r="B29" s="81"/>
      <c r="C29" s="82"/>
      <c r="D29" s="80"/>
      <c r="E29" s="81"/>
      <c r="F29" s="82"/>
      <c r="G29" s="80"/>
      <c r="H29" s="81"/>
      <c r="I29" s="82"/>
      <c r="J29" s="8"/>
    </row>
    <row r="30" spans="1:10" ht="14.25" customHeight="1">
      <c r="A30" s="80"/>
      <c r="B30" s="81"/>
      <c r="C30" s="82"/>
      <c r="D30" s="80"/>
      <c r="E30" s="81"/>
      <c r="F30" s="82"/>
      <c r="G30" s="80"/>
      <c r="H30" s="81"/>
      <c r="I30" s="82"/>
      <c r="J30" s="8"/>
    </row>
    <row r="31" spans="1:10" ht="14.25" customHeight="1">
      <c r="A31" s="80"/>
      <c r="B31" s="81"/>
      <c r="C31" s="82"/>
      <c r="D31" s="80"/>
      <c r="E31" s="81"/>
      <c r="F31" s="82"/>
      <c r="G31" s="80"/>
      <c r="H31" s="81"/>
      <c r="I31" s="82"/>
      <c r="J31" s="8"/>
    </row>
    <row r="32" spans="1:10" ht="14.25" customHeight="1">
      <c r="A32" s="74" t="s">
        <v>115</v>
      </c>
      <c r="B32" s="75"/>
      <c r="C32" s="76"/>
      <c r="D32" s="74" t="s">
        <v>115</v>
      </c>
      <c r="E32" s="75"/>
      <c r="F32" s="76"/>
      <c r="G32" s="74" t="s">
        <v>115</v>
      </c>
      <c r="H32" s="75"/>
      <c r="I32" s="76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2009-06-24T07:25:34Z</cp:lastPrinted>
  <dcterms:created xsi:type="dcterms:W3CDTF">2009-06-24T06:44:45Z</dcterms:created>
  <dcterms:modified xsi:type="dcterms:W3CDTF">2011-12-14T13:52:13Z</dcterms:modified>
  <cp:category/>
  <cp:version/>
  <cp:contentType/>
  <cp:contentStatus/>
</cp:coreProperties>
</file>