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<sst xmlns="http://schemas.openxmlformats.org/spreadsheetml/2006/main" count="274" uniqueCount="185">
  <si>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</si>
  <si>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</si>
  <si>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</si>
  <si>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</si>
  <si>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</si>
  <si>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</si>
  <si>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</si>
  <si>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</si>
  <si>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</si>
  <si>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</si>
  <si>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</si>
  <si>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</si>
  <si>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</si>
  <si>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</si>
  <si>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</si>
  <si>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</si>
  <si>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</si>
  <si>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</si>
  <si>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</si>
  <si>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</si>
  <si>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</si>
  <si>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</si>
  <si>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</si>
  <si>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</si>
  <si>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</si>
  <si>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</si>
  <si>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</si>
  <si>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</si>
  <si>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</si>
  <si>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</si>
  <si>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</si>
  <si>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</si>
  <si>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</si>
  <si>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</si>
  <si>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</si>
  <si>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</si>
  <si>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</si>
  <si>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</si>
  <si>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Objekt</t>
  </si>
  <si>
    <t>Kód</t>
  </si>
  <si>
    <t>183101113R00</t>
  </si>
  <si>
    <t>183101114R00</t>
  </si>
  <si>
    <t>184102112R00</t>
  </si>
  <si>
    <t>184102113R00</t>
  </si>
  <si>
    <t>184501114R00</t>
  </si>
  <si>
    <t>184802111R00</t>
  </si>
  <si>
    <t>184804113R00</t>
  </si>
  <si>
    <t>184901111R00</t>
  </si>
  <si>
    <t>184901112R00</t>
  </si>
  <si>
    <t>184921093R00</t>
  </si>
  <si>
    <t>185800000VD</t>
  </si>
  <si>
    <t>185800001VD</t>
  </si>
  <si>
    <t>185804311R00</t>
  </si>
  <si>
    <t>185851111R00</t>
  </si>
  <si>
    <t>02650086</t>
  </si>
  <si>
    <t>02651371</t>
  </si>
  <si>
    <t>02651784</t>
  </si>
  <si>
    <t>02652024</t>
  </si>
  <si>
    <t>0265260VD</t>
  </si>
  <si>
    <t>02655200VD</t>
  </si>
  <si>
    <t>02660785VD</t>
  </si>
  <si>
    <t>02660786VD</t>
  </si>
  <si>
    <t>0266503VD</t>
  </si>
  <si>
    <t>0266504VD</t>
  </si>
  <si>
    <t>100010VD</t>
  </si>
  <si>
    <t>10391100</t>
  </si>
  <si>
    <t>21411550VD</t>
  </si>
  <si>
    <t>252300VD</t>
  </si>
  <si>
    <t>61410000VD</t>
  </si>
  <si>
    <t>6141100VD</t>
  </si>
  <si>
    <t>67313310VD</t>
  </si>
  <si>
    <t>Rybník R2 v k.ú. Dobřeň</t>
  </si>
  <si>
    <t>nová stavba</t>
  </si>
  <si>
    <t>SO 9 - Ozelenění rybníka</t>
  </si>
  <si>
    <t>Zkrácený popis</t>
  </si>
  <si>
    <t>Povrchové úpravy terénu</t>
  </si>
  <si>
    <t>Hloub. jamek bez výměny půdy do 0,05 m3, svah 1:5</t>
  </si>
  <si>
    <t>Hloub. jamek bez výměny půdy do 0,125 m3, sv.1:5</t>
  </si>
  <si>
    <t>Výsadba dřevin s balem D do 30 cm, v rovině</t>
  </si>
  <si>
    <t>Výsadba dřevin s balem D do 40 cm, v rovině</t>
  </si>
  <si>
    <t>Zhotovení obalu kmene z juty, 2vrstvy, v rovině</t>
  </si>
  <si>
    <t>Chem. odplevelení před založ. postřikem, v rovině</t>
  </si>
  <si>
    <t>Ochrana dřevin před okusem chemicky v rovině</t>
  </si>
  <si>
    <t>Osazení kůlů k dřevině s uvázáním, dl. kůlů do 2 m</t>
  </si>
  <si>
    <t>Osazení kůlů k dřevině s uvázáním, dl. kůlů do 3 m</t>
  </si>
  <si>
    <t>Mulčování rostlin tl. do 0,1 m rovina</t>
  </si>
  <si>
    <t>Přihnojení tabletami - keře ve skupinách</t>
  </si>
  <si>
    <t>Přihnojení tabl. hnojivem - stromy  ve skupinách</t>
  </si>
  <si>
    <t>Zalití rostlin vodou plochy do 20 m2</t>
  </si>
  <si>
    <t>Dovoz vody pro zálivku rostlin do 6 km</t>
  </si>
  <si>
    <t>Ostatní materiál</t>
  </si>
  <si>
    <t>Javor - Acer campestre  70-80 cm</t>
  </si>
  <si>
    <t>Svída krvavá - Cornus sanquinea  50-60cm</t>
  </si>
  <si>
    <t>Vrba ušatá - Salix aurita</t>
  </si>
  <si>
    <t>Brslen evropský - Euonymus europaeus</t>
  </si>
  <si>
    <t>Jilm - Ulmus leavis 10 - 12 cm</t>
  </si>
  <si>
    <t>Olše lepkavá - Alnus glutinosa 150 - 200 cm</t>
  </si>
  <si>
    <t>Střemcha hroznovitá - Prunus padus 150 - 200 cm</t>
  </si>
  <si>
    <t>Vrba pětimužná - Salix pentandra 150 - 200 cm</t>
  </si>
  <si>
    <t>Vrba nachová - Salix purpurea</t>
  </si>
  <si>
    <t>Vrba košíková - Salix viminalis</t>
  </si>
  <si>
    <t>úvazek pružný</t>
  </si>
  <si>
    <t>Kůra mulčovací VL</t>
  </si>
  <si>
    <t>Tablety SILVAMIX FORTE - 30 ks tablet</t>
  </si>
  <si>
    <t>Roundup bioactiv 5 l</t>
  </si>
  <si>
    <t>Kůly ke keřům, délka do 2 m</t>
  </si>
  <si>
    <t>Kůly ke stromkům délka do 3 m</t>
  </si>
  <si>
    <t>juta</t>
  </si>
  <si>
    <t>Doba výstavby:</t>
  </si>
  <si>
    <t>Začátek výstavby:</t>
  </si>
  <si>
    <t>Konec výstavby:</t>
  </si>
  <si>
    <t>Zpracováno dne:</t>
  </si>
  <si>
    <t>M.j.</t>
  </si>
  <si>
    <t>kus</t>
  </si>
  <si>
    <t>m2</t>
  </si>
  <si>
    <t>ks</t>
  </si>
  <si>
    <t>m3</t>
  </si>
  <si>
    <t>m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</si>
  <si>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</si>
  <si>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</si>
  <si>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</si>
  <si>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</si>
  <si>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</si>
  <si>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</si>
  <si>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</si>
  <si>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</si>
  <si>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</si>
  <si>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</si>
  <si>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</si>
  <si>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</si>
  <si>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</si>
  <si>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</si>
  <si>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</si>
  <si>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</si>
  <si>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0</t>
  </si>
  <si>
    <t>Přesuny</t>
  </si>
  <si>
    <t>Typ skupiny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</si>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</sst>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0" fillId="33" borderId="30" xfId="0" applyNumberFormat="1" applyFont="1" applyFill="1" applyBorder="1" applyAlignment="1" applyProtection="1">
      <alignment horizontal="left" vertical="center"/>
      <protection/>
    </xf>
    <xf numFmtId="4" fontId="11" fillId="33" borderId="31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" fontId="10" fillId="0" borderId="31" xfId="0" applyNumberFormat="1" applyFont="1" applyFill="1" applyBorder="1" applyAlignment="1" applyProtection="1">
      <alignment horizontal="righ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4" fontId="10" fillId="0" borderId="33" xfId="0" applyNumberFormat="1" applyFont="1" applyFill="1" applyBorder="1" applyAlignment="1" applyProtection="1">
      <alignment horizontal="right" vertical="center"/>
      <protection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4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5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J8" sqref="J8:L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9.0039062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2.75">
      <c r="A2" s="48" t="s">
        <v>1</v>
      </c>
      <c r="B2" s="49"/>
      <c r="C2" s="49"/>
      <c r="D2" s="60" t="s">
        <v>71</v>
      </c>
      <c r="E2" s="53" t="s">
        <v>108</v>
      </c>
      <c r="F2" s="49"/>
      <c r="G2" s="53"/>
      <c r="H2" s="49"/>
      <c r="I2" s="53" t="s">
        <v>125</v>
      </c>
      <c r="J2" s="53" t="s">
        <v>130</v>
      </c>
      <c r="K2" s="49"/>
      <c r="L2" s="55"/>
      <c r="M2" s="7"/>
    </row>
    <row r="3" spans="1:13" ht="12.75">
      <c r="A3" s="50"/>
      <c r="B3" s="51"/>
      <c r="C3" s="51"/>
      <c r="D3" s="61"/>
      <c r="E3" s="51"/>
      <c r="F3" s="51"/>
      <c r="G3" s="51"/>
      <c r="H3" s="51"/>
      <c r="I3" s="51"/>
      <c r="J3" s="51"/>
      <c r="K3" s="51"/>
      <c r="L3" s="56"/>
      <c r="M3" s="7"/>
    </row>
    <row r="4" spans="1:13" ht="12.75">
      <c r="A4" s="52" t="s">
        <v>2</v>
      </c>
      <c r="B4" s="51"/>
      <c r="C4" s="51"/>
      <c r="D4" s="54" t="s">
        <v>72</v>
      </c>
      <c r="E4" s="54" t="s">
        <v>109</v>
      </c>
      <c r="F4" s="51"/>
      <c r="G4" s="68">
        <v>39968</v>
      </c>
      <c r="H4" s="51"/>
      <c r="I4" s="54" t="s">
        <v>126</v>
      </c>
      <c r="J4" s="54"/>
      <c r="K4" s="51"/>
      <c r="L4" s="56"/>
      <c r="M4" s="7"/>
    </row>
    <row r="5" spans="1:13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6"/>
      <c r="M5" s="7"/>
    </row>
    <row r="6" spans="1:13" ht="12.75">
      <c r="A6" s="52" t="s">
        <v>3</v>
      </c>
      <c r="B6" s="51"/>
      <c r="C6" s="51"/>
      <c r="D6" s="54" t="s">
        <v>73</v>
      </c>
      <c r="E6" s="54" t="s">
        <v>110</v>
      </c>
      <c r="F6" s="51"/>
      <c r="G6" s="51"/>
      <c r="H6" s="51"/>
      <c r="I6" s="54" t="s">
        <v>127</v>
      </c>
      <c r="J6" s="54" t="s">
        <v>131</v>
      </c>
      <c r="K6" s="51"/>
      <c r="L6" s="56"/>
      <c r="M6" s="7"/>
    </row>
    <row r="7" spans="1:13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6"/>
      <c r="M7" s="7"/>
    </row>
    <row r="8" spans="1:13" ht="12.75">
      <c r="A8" s="52" t="s">
        <v>4</v>
      </c>
      <c r="B8" s="51"/>
      <c r="C8" s="51"/>
      <c r="D8" s="54"/>
      <c r="E8" s="54" t="s">
        <v>111</v>
      </c>
      <c r="F8" s="51"/>
      <c r="G8" s="68"/>
      <c r="H8" s="51"/>
      <c r="I8" s="54" t="s">
        <v>128</v>
      </c>
      <c r="J8" s="54"/>
      <c r="K8" s="51"/>
      <c r="L8" s="56"/>
      <c r="M8" s="7"/>
    </row>
    <row r="9" spans="1:13" ht="12.75">
      <c r="A9" s="59"/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120</v>
      </c>
      <c r="H10" s="63" t="s">
        <v>122</v>
      </c>
      <c r="I10" s="64"/>
      <c r="J10" s="65"/>
      <c r="K10" s="63" t="s">
        <v>133</v>
      </c>
      <c r="L10" s="65"/>
      <c r="M10" s="8"/>
    </row>
    <row r="11" spans="1:24" ht="12.75">
      <c r="A11" s="24" t="s">
        <v>6</v>
      </c>
      <c r="B11" s="25" t="s">
        <v>38</v>
      </c>
      <c r="C11" s="25" t="s">
        <v>39</v>
      </c>
      <c r="D11" s="25" t="s">
        <v>74</v>
      </c>
      <c r="E11" s="25" t="s">
        <v>112</v>
      </c>
      <c r="F11" s="26" t="s">
        <v>119</v>
      </c>
      <c r="G11" s="27" t="s">
        <v>121</v>
      </c>
      <c r="H11" s="28" t="s">
        <v>123</v>
      </c>
      <c r="I11" s="29" t="s">
        <v>129</v>
      </c>
      <c r="J11" s="30" t="s">
        <v>132</v>
      </c>
      <c r="K11" s="28" t="s">
        <v>120</v>
      </c>
      <c r="L11" s="30" t="s">
        <v>132</v>
      </c>
      <c r="M11" s="8"/>
      <c r="P11" s="6" t="s">
        <v>135</v>
      </c>
      <c r="Q11" s="6" t="s">
        <v>136</v>
      </c>
      <c r="R11" s="6" t="s">
        <v>139</v>
      </c>
      <c r="S11" s="6" t="s">
        <v>140</v>
      </c>
      <c r="T11" s="6" t="s">
        <v>141</v>
      </c>
      <c r="U11" s="6" t="s">
        <v>142</v>
      </c>
      <c r="V11" s="6" t="s">
        <v>143</v>
      </c>
      <c r="W11" s="6" t="s">
        <v>144</v>
      </c>
      <c r="X11" s="6" t="s">
        <v>145</v>
      </c>
    </row>
    <row r="12" spans="1:37" ht="12.75">
      <c r="A12" s="38"/>
      <c r="B12" s="31"/>
      <c r="C12" s="32" t="s">
        <v>24</v>
      </c>
      <c r="D12" s="66" t="s">
        <v>75</v>
      </c>
      <c r="E12" s="67"/>
      <c r="F12" s="67"/>
      <c r="G12" s="67"/>
      <c r="H12" s="33">
        <f>SUM(H13:H26)</f>
        <v>0</v>
      </c>
      <c r="I12" s="33">
        <f>SUM(I13:I26)</f>
        <v>0</v>
      </c>
      <c r="J12" s="33">
        <f>H12+I12</f>
        <v>0</v>
      </c>
      <c r="K12" s="34"/>
      <c r="L12" s="39">
        <f>SUM(L13:L26)</f>
        <v>0.00546</v>
      </c>
      <c r="P12" s="10">
        <f>IF(Q12="PR",J12,SUM(O13:O26))</f>
        <v>0</v>
      </c>
      <c r="Q12" s="6" t="s">
        <v>137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SUM(Z13:Z26)</f>
        <v>0</v>
      </c>
      <c r="AJ12" s="10">
        <f>SUM(AA13:AA26)</f>
        <v>0</v>
      </c>
      <c r="AK12" s="10">
        <f>SUM(AB13:AB26)</f>
        <v>0</v>
      </c>
    </row>
    <row r="13" spans="1:32" ht="12.75">
      <c r="A13" s="40" t="s">
        <v>7</v>
      </c>
      <c r="B13" s="35"/>
      <c r="C13" s="35" t="s">
        <v>40</v>
      </c>
      <c r="D13" s="35" t="s">
        <v>76</v>
      </c>
      <c r="E13" s="35" t="s">
        <v>113</v>
      </c>
      <c r="F13" s="36">
        <v>90</v>
      </c>
      <c r="G13" s="36"/>
      <c r="H13" s="36">
        <f aca="true" t="shared" si="0" ref="H13:H26">ROUND(F13*AE13,2)</f>
        <v>0</v>
      </c>
      <c r="I13" s="36">
        <f aca="true" t="shared" si="1" ref="I13:I26">J13-H13</f>
        <v>0</v>
      </c>
      <c r="J13" s="36">
        <f aca="true" t="shared" si="2" ref="J13:J26">ROUND(F13*G13,2)</f>
        <v>0</v>
      </c>
      <c r="K13" s="36">
        <v>0</v>
      </c>
      <c r="L13" s="41">
        <f aca="true" t="shared" si="3" ref="L13:L26">F13*K13</f>
        <v>0</v>
      </c>
      <c r="N13" s="9" t="s">
        <v>7</v>
      </c>
      <c r="O13" s="4">
        <f aca="true" t="shared" si="4" ref="O13:O26">IF(N13="5",I13,0)</f>
        <v>0</v>
      </c>
      <c r="Z13" s="4">
        <f aca="true" t="shared" si="5" ref="Z13:Z26">IF(AD13=0,J13,0)</f>
        <v>0</v>
      </c>
      <c r="AA13" s="4">
        <f aca="true" t="shared" si="6" ref="AA13:AA26">IF(AD13=9,J13,0)</f>
        <v>0</v>
      </c>
      <c r="AB13" s="4">
        <f aca="true" t="shared" si="7" ref="AB13:AB26"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2" ht="12.75">
      <c r="A14" s="40" t="s">
        <v>8</v>
      </c>
      <c r="B14" s="35"/>
      <c r="C14" s="35" t="s">
        <v>41</v>
      </c>
      <c r="D14" s="35" t="s">
        <v>77</v>
      </c>
      <c r="E14" s="35" t="s">
        <v>113</v>
      </c>
      <c r="F14" s="36">
        <v>12</v>
      </c>
      <c r="G14" s="36"/>
      <c r="H14" s="36">
        <f t="shared" si="0"/>
        <v>0</v>
      </c>
      <c r="I14" s="36">
        <f t="shared" si="1"/>
        <v>0</v>
      </c>
      <c r="J14" s="36">
        <f t="shared" si="2"/>
        <v>0</v>
      </c>
      <c r="K14" s="36">
        <v>0</v>
      </c>
      <c r="L14" s="41">
        <f t="shared" si="3"/>
        <v>0</v>
      </c>
      <c r="N14" s="9" t="s">
        <v>7</v>
      </c>
      <c r="O14" s="4">
        <f t="shared" si="4"/>
        <v>0</v>
      </c>
      <c r="Z14" s="4">
        <f t="shared" si="5"/>
        <v>0</v>
      </c>
      <c r="AA14" s="4">
        <f t="shared" si="6"/>
        <v>0</v>
      </c>
      <c r="AB14" s="4">
        <f t="shared" si="7"/>
        <v>0</v>
      </c>
      <c r="AD14" s="4">
        <v>19</v>
      </c>
      <c r="AE14" s="4">
        <f>G14*0</f>
        <v>0</v>
      </c>
      <c r="AF14" s="4">
        <f>G14*(1-0)</f>
        <v>0</v>
      </c>
    </row>
    <row r="15" spans="1:32" ht="12.75">
      <c r="A15" s="40" t="s">
        <v>9</v>
      </c>
      <c r="B15" s="35"/>
      <c r="C15" s="35" t="s">
        <v>42</v>
      </c>
      <c r="D15" s="35" t="s">
        <v>78</v>
      </c>
      <c r="E15" s="35" t="s">
        <v>113</v>
      </c>
      <c r="F15" s="36">
        <v>90</v>
      </c>
      <c r="G15" s="36"/>
      <c r="H15" s="36">
        <f t="shared" si="0"/>
        <v>0</v>
      </c>
      <c r="I15" s="36">
        <f t="shared" si="1"/>
        <v>0</v>
      </c>
      <c r="J15" s="36">
        <f t="shared" si="2"/>
        <v>0</v>
      </c>
      <c r="K15" s="36">
        <v>0</v>
      </c>
      <c r="L15" s="41">
        <f t="shared" si="3"/>
        <v>0</v>
      </c>
      <c r="N15" s="9" t="s">
        <v>7</v>
      </c>
      <c r="O15" s="4">
        <f t="shared" si="4"/>
        <v>0</v>
      </c>
      <c r="Z15" s="4">
        <f t="shared" si="5"/>
        <v>0</v>
      </c>
      <c r="AA15" s="4">
        <f t="shared" si="6"/>
        <v>0</v>
      </c>
      <c r="AB15" s="4">
        <f t="shared" si="7"/>
        <v>0</v>
      </c>
      <c r="AD15" s="4">
        <v>19</v>
      </c>
      <c r="AE15" s="4">
        <f>G15*0.0137351086194814</f>
        <v>0</v>
      </c>
      <c r="AF15" s="4">
        <f>G15*(1-0.0137351086194814)</f>
        <v>0</v>
      </c>
    </row>
    <row r="16" spans="1:32" ht="12.75">
      <c r="A16" s="40" t="s">
        <v>10</v>
      </c>
      <c r="B16" s="35"/>
      <c r="C16" s="35" t="s">
        <v>43</v>
      </c>
      <c r="D16" s="35" t="s">
        <v>79</v>
      </c>
      <c r="E16" s="35" t="s">
        <v>113</v>
      </c>
      <c r="F16" s="36">
        <v>12</v>
      </c>
      <c r="G16" s="36"/>
      <c r="H16" s="36">
        <f t="shared" si="0"/>
        <v>0</v>
      </c>
      <c r="I16" s="36">
        <f t="shared" si="1"/>
        <v>0</v>
      </c>
      <c r="J16" s="36">
        <f t="shared" si="2"/>
        <v>0</v>
      </c>
      <c r="K16" s="36">
        <v>0</v>
      </c>
      <c r="L16" s="41">
        <f t="shared" si="3"/>
        <v>0</v>
      </c>
      <c r="N16" s="9" t="s">
        <v>7</v>
      </c>
      <c r="O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D16" s="4">
        <v>19</v>
      </c>
      <c r="AE16" s="4">
        <f>G16*0.00954421503700818</f>
        <v>0</v>
      </c>
      <c r="AF16" s="4">
        <f>G16*(1-0.00954421503700818)</f>
        <v>0</v>
      </c>
    </row>
    <row r="17" spans="1:32" ht="12.75">
      <c r="A17" s="40" t="s">
        <v>11</v>
      </c>
      <c r="B17" s="35"/>
      <c r="C17" s="35" t="s">
        <v>44</v>
      </c>
      <c r="D17" s="35" t="s">
        <v>80</v>
      </c>
      <c r="E17" s="35" t="s">
        <v>114</v>
      </c>
      <c r="F17" s="36">
        <v>12</v>
      </c>
      <c r="G17" s="36"/>
      <c r="H17" s="36">
        <f t="shared" si="0"/>
        <v>0</v>
      </c>
      <c r="I17" s="36">
        <f t="shared" si="1"/>
        <v>0</v>
      </c>
      <c r="J17" s="36">
        <f t="shared" si="2"/>
        <v>0</v>
      </c>
      <c r="K17" s="36">
        <v>0.00037</v>
      </c>
      <c r="L17" s="41">
        <f t="shared" si="3"/>
        <v>0.0044399999999999995</v>
      </c>
      <c r="N17" s="9" t="s">
        <v>7</v>
      </c>
      <c r="O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D17" s="4">
        <v>19</v>
      </c>
      <c r="AE17" s="4">
        <f>G17*0.390318028872246</f>
        <v>0</v>
      </c>
      <c r="AF17" s="4">
        <f>G17*(1-0.390318028872246)</f>
        <v>0</v>
      </c>
    </row>
    <row r="18" spans="1:32" ht="12.75">
      <c r="A18" s="40" t="s">
        <v>12</v>
      </c>
      <c r="B18" s="35"/>
      <c r="C18" s="35" t="s">
        <v>45</v>
      </c>
      <c r="D18" s="35" t="s">
        <v>81</v>
      </c>
      <c r="E18" s="35" t="s">
        <v>114</v>
      </c>
      <c r="F18" s="36">
        <v>50</v>
      </c>
      <c r="G18" s="36"/>
      <c r="H18" s="36">
        <f t="shared" si="0"/>
        <v>0</v>
      </c>
      <c r="I18" s="36">
        <f t="shared" si="1"/>
        <v>0</v>
      </c>
      <c r="J18" s="36">
        <f t="shared" si="2"/>
        <v>0</v>
      </c>
      <c r="K18" s="36">
        <v>0</v>
      </c>
      <c r="L18" s="41">
        <f t="shared" si="3"/>
        <v>0</v>
      </c>
      <c r="N18" s="9" t="s">
        <v>7</v>
      </c>
      <c r="O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D18" s="4">
        <v>19</v>
      </c>
      <c r="AE18" s="4">
        <f>G18*0.0160427807486631</f>
        <v>0</v>
      </c>
      <c r="AF18" s="4">
        <f>G18*(1-0.0160427807486631)</f>
        <v>0</v>
      </c>
    </row>
    <row r="19" spans="1:32" ht="12.75">
      <c r="A19" s="40" t="s">
        <v>13</v>
      </c>
      <c r="B19" s="35"/>
      <c r="C19" s="35" t="s">
        <v>46</v>
      </c>
      <c r="D19" s="35" t="s">
        <v>82</v>
      </c>
      <c r="E19" s="35" t="s">
        <v>113</v>
      </c>
      <c r="F19" s="36">
        <v>90</v>
      </c>
      <c r="G19" s="36"/>
      <c r="H19" s="36">
        <f t="shared" si="0"/>
        <v>0</v>
      </c>
      <c r="I19" s="36">
        <f t="shared" si="1"/>
        <v>0</v>
      </c>
      <c r="J19" s="36">
        <f t="shared" si="2"/>
        <v>0</v>
      </c>
      <c r="K19" s="36">
        <v>0</v>
      </c>
      <c r="L19" s="41">
        <f t="shared" si="3"/>
        <v>0</v>
      </c>
      <c r="N19" s="9" t="s">
        <v>7</v>
      </c>
      <c r="O19" s="4">
        <f t="shared" si="4"/>
        <v>0</v>
      </c>
      <c r="Z19" s="4">
        <f t="shared" si="5"/>
        <v>0</v>
      </c>
      <c r="AA19" s="4">
        <f t="shared" si="6"/>
        <v>0</v>
      </c>
      <c r="AB19" s="4">
        <f t="shared" si="7"/>
        <v>0</v>
      </c>
      <c r="AD19" s="4">
        <v>19</v>
      </c>
      <c r="AE19" s="4">
        <f>G19*0</f>
        <v>0</v>
      </c>
      <c r="AF19" s="4">
        <f>G19*(1-0)</f>
        <v>0</v>
      </c>
    </row>
    <row r="20" spans="1:32" ht="12.75">
      <c r="A20" s="40" t="s">
        <v>14</v>
      </c>
      <c r="B20" s="35"/>
      <c r="C20" s="35" t="s">
        <v>47</v>
      </c>
      <c r="D20" s="35" t="s">
        <v>83</v>
      </c>
      <c r="E20" s="35" t="s">
        <v>113</v>
      </c>
      <c r="F20" s="36">
        <v>94</v>
      </c>
      <c r="G20" s="36"/>
      <c r="H20" s="36">
        <f t="shared" si="0"/>
        <v>0</v>
      </c>
      <c r="I20" s="36">
        <f t="shared" si="1"/>
        <v>0</v>
      </c>
      <c r="J20" s="36">
        <f t="shared" si="2"/>
        <v>0</v>
      </c>
      <c r="K20" s="36">
        <v>1E-05</v>
      </c>
      <c r="L20" s="41">
        <f t="shared" si="3"/>
        <v>0.0009400000000000001</v>
      </c>
      <c r="N20" s="9" t="s">
        <v>7</v>
      </c>
      <c r="O20" s="4">
        <f t="shared" si="4"/>
        <v>0</v>
      </c>
      <c r="Z20" s="4">
        <f t="shared" si="5"/>
        <v>0</v>
      </c>
      <c r="AA20" s="4">
        <f t="shared" si="6"/>
        <v>0</v>
      </c>
      <c r="AB20" s="4">
        <f t="shared" si="7"/>
        <v>0</v>
      </c>
      <c r="AD20" s="4">
        <v>19</v>
      </c>
      <c r="AE20" s="4">
        <f>G20*0.103860294117647</f>
        <v>0</v>
      </c>
      <c r="AF20" s="4">
        <f>G20*(1-0.103860294117647)</f>
        <v>0</v>
      </c>
    </row>
    <row r="21" spans="1:32" ht="12.75">
      <c r="A21" s="40" t="s">
        <v>15</v>
      </c>
      <c r="B21" s="35"/>
      <c r="C21" s="35" t="s">
        <v>48</v>
      </c>
      <c r="D21" s="35" t="s">
        <v>84</v>
      </c>
      <c r="E21" s="35" t="s">
        <v>113</v>
      </c>
      <c r="F21" s="36">
        <v>8</v>
      </c>
      <c r="G21" s="36"/>
      <c r="H21" s="36">
        <f t="shared" si="0"/>
        <v>0</v>
      </c>
      <c r="I21" s="36">
        <f t="shared" si="1"/>
        <v>0</v>
      </c>
      <c r="J21" s="36">
        <f t="shared" si="2"/>
        <v>0</v>
      </c>
      <c r="K21" s="36">
        <v>1E-05</v>
      </c>
      <c r="L21" s="41">
        <f t="shared" si="3"/>
        <v>8E-05</v>
      </c>
      <c r="N21" s="9" t="s">
        <v>7</v>
      </c>
      <c r="O21" s="4">
        <f t="shared" si="4"/>
        <v>0</v>
      </c>
      <c r="Z21" s="4">
        <f t="shared" si="5"/>
        <v>0</v>
      </c>
      <c r="AA21" s="4">
        <f t="shared" si="6"/>
        <v>0</v>
      </c>
      <c r="AB21" s="4">
        <f t="shared" si="7"/>
        <v>0</v>
      </c>
      <c r="AD21" s="4">
        <v>19</v>
      </c>
      <c r="AE21" s="4">
        <f>G21*0.0750581202258386</f>
        <v>0</v>
      </c>
      <c r="AF21" s="4">
        <f>G21*(1-0.0750581202258386)</f>
        <v>0</v>
      </c>
    </row>
    <row r="22" spans="1:32" ht="12.75">
      <c r="A22" s="40" t="s">
        <v>16</v>
      </c>
      <c r="B22" s="35"/>
      <c r="C22" s="35" t="s">
        <v>49</v>
      </c>
      <c r="D22" s="35" t="s">
        <v>85</v>
      </c>
      <c r="E22" s="35" t="s">
        <v>114</v>
      </c>
      <c r="F22" s="36">
        <v>100</v>
      </c>
      <c r="G22" s="36"/>
      <c r="H22" s="36">
        <f t="shared" si="0"/>
        <v>0</v>
      </c>
      <c r="I22" s="36">
        <f t="shared" si="1"/>
        <v>0</v>
      </c>
      <c r="J22" s="36">
        <f t="shared" si="2"/>
        <v>0</v>
      </c>
      <c r="K22" s="36">
        <v>0</v>
      </c>
      <c r="L22" s="41">
        <f t="shared" si="3"/>
        <v>0</v>
      </c>
      <c r="N22" s="9" t="s">
        <v>7</v>
      </c>
      <c r="O22" s="4">
        <f t="shared" si="4"/>
        <v>0</v>
      </c>
      <c r="Z22" s="4">
        <f t="shared" si="5"/>
        <v>0</v>
      </c>
      <c r="AA22" s="4">
        <f t="shared" si="6"/>
        <v>0</v>
      </c>
      <c r="AB22" s="4">
        <f t="shared" si="7"/>
        <v>0</v>
      </c>
      <c r="AD22" s="4">
        <v>19</v>
      </c>
      <c r="AE22" s="4">
        <f>G22*0</f>
        <v>0</v>
      </c>
      <c r="AF22" s="4">
        <f>G22*(1-0)</f>
        <v>0</v>
      </c>
    </row>
    <row r="23" spans="1:32" ht="12.75">
      <c r="A23" s="40" t="s">
        <v>17</v>
      </c>
      <c r="B23" s="35"/>
      <c r="C23" s="35" t="s">
        <v>50</v>
      </c>
      <c r="D23" s="35" t="s">
        <v>86</v>
      </c>
      <c r="E23" s="35" t="s">
        <v>115</v>
      </c>
      <c r="F23" s="36">
        <v>90</v>
      </c>
      <c r="G23" s="36"/>
      <c r="H23" s="36">
        <f t="shared" si="0"/>
        <v>0</v>
      </c>
      <c r="I23" s="36">
        <f t="shared" si="1"/>
        <v>0</v>
      </c>
      <c r="J23" s="36">
        <f t="shared" si="2"/>
        <v>0</v>
      </c>
      <c r="K23" s="36">
        <v>0</v>
      </c>
      <c r="L23" s="41">
        <f t="shared" si="3"/>
        <v>0</v>
      </c>
      <c r="N23" s="9" t="s">
        <v>7</v>
      </c>
      <c r="O23" s="4">
        <f t="shared" si="4"/>
        <v>0</v>
      </c>
      <c r="Z23" s="4">
        <f t="shared" si="5"/>
        <v>0</v>
      </c>
      <c r="AA23" s="4">
        <f t="shared" si="6"/>
        <v>0</v>
      </c>
      <c r="AB23" s="4">
        <f t="shared" si="7"/>
        <v>0</v>
      </c>
      <c r="AD23" s="4">
        <v>19</v>
      </c>
      <c r="AE23" s="4">
        <f>G23*0</f>
        <v>0</v>
      </c>
      <c r="AF23" s="4">
        <f>G23*(1-0)</f>
        <v>0</v>
      </c>
    </row>
    <row r="24" spans="1:32" ht="12.75">
      <c r="A24" s="40" t="s">
        <v>18</v>
      </c>
      <c r="B24" s="35"/>
      <c r="C24" s="35" t="s">
        <v>51</v>
      </c>
      <c r="D24" s="35" t="s">
        <v>87</v>
      </c>
      <c r="E24" s="35" t="s">
        <v>115</v>
      </c>
      <c r="F24" s="36">
        <v>12</v>
      </c>
      <c r="G24" s="36"/>
      <c r="H24" s="36">
        <f t="shared" si="0"/>
        <v>0</v>
      </c>
      <c r="I24" s="36">
        <f t="shared" si="1"/>
        <v>0</v>
      </c>
      <c r="J24" s="36">
        <f t="shared" si="2"/>
        <v>0</v>
      </c>
      <c r="K24" s="36">
        <v>0</v>
      </c>
      <c r="L24" s="41">
        <f t="shared" si="3"/>
        <v>0</v>
      </c>
      <c r="N24" s="9" t="s">
        <v>7</v>
      </c>
      <c r="O24" s="4">
        <f t="shared" si="4"/>
        <v>0</v>
      </c>
      <c r="Z24" s="4">
        <f t="shared" si="5"/>
        <v>0</v>
      </c>
      <c r="AA24" s="4">
        <f t="shared" si="6"/>
        <v>0</v>
      </c>
      <c r="AB24" s="4">
        <f t="shared" si="7"/>
        <v>0</v>
      </c>
      <c r="AD24" s="4">
        <v>19</v>
      </c>
      <c r="AE24" s="4">
        <f>G24*0</f>
        <v>0</v>
      </c>
      <c r="AF24" s="4">
        <f>G24*(1-0)</f>
        <v>0</v>
      </c>
    </row>
    <row r="25" spans="1:32" ht="12.75">
      <c r="A25" s="40" t="s">
        <v>19</v>
      </c>
      <c r="B25" s="35"/>
      <c r="C25" s="35" t="s">
        <v>52</v>
      </c>
      <c r="D25" s="35" t="s">
        <v>88</v>
      </c>
      <c r="E25" s="35" t="s">
        <v>116</v>
      </c>
      <c r="F25" s="36">
        <v>2</v>
      </c>
      <c r="G25" s="36"/>
      <c r="H25" s="36">
        <f t="shared" si="0"/>
        <v>0</v>
      </c>
      <c r="I25" s="36">
        <f t="shared" si="1"/>
        <v>0</v>
      </c>
      <c r="J25" s="36">
        <f t="shared" si="2"/>
        <v>0</v>
      </c>
      <c r="K25" s="36">
        <v>0</v>
      </c>
      <c r="L25" s="41">
        <f t="shared" si="3"/>
        <v>0</v>
      </c>
      <c r="N25" s="9" t="s">
        <v>7</v>
      </c>
      <c r="O25" s="4">
        <f t="shared" si="4"/>
        <v>0</v>
      </c>
      <c r="Z25" s="4">
        <f t="shared" si="5"/>
        <v>0</v>
      </c>
      <c r="AA25" s="4">
        <f t="shared" si="6"/>
        <v>0</v>
      </c>
      <c r="AB25" s="4">
        <f t="shared" si="7"/>
        <v>0</v>
      </c>
      <c r="AD25" s="4">
        <v>19</v>
      </c>
      <c r="AE25" s="4">
        <f>G25*0.105745051260558</f>
        <v>0</v>
      </c>
      <c r="AF25" s="4">
        <f>G25*(1-0.105745051260558)</f>
        <v>0</v>
      </c>
    </row>
    <row r="26" spans="1:32" ht="12.75">
      <c r="A26" s="40" t="s">
        <v>20</v>
      </c>
      <c r="B26" s="35"/>
      <c r="C26" s="35" t="s">
        <v>53</v>
      </c>
      <c r="D26" s="35" t="s">
        <v>89</v>
      </c>
      <c r="E26" s="35" t="s">
        <v>116</v>
      </c>
      <c r="F26" s="36">
        <v>2</v>
      </c>
      <c r="G26" s="36"/>
      <c r="H26" s="36">
        <f t="shared" si="0"/>
        <v>0</v>
      </c>
      <c r="I26" s="36">
        <f t="shared" si="1"/>
        <v>0</v>
      </c>
      <c r="J26" s="36">
        <f t="shared" si="2"/>
        <v>0</v>
      </c>
      <c r="K26" s="36">
        <v>0</v>
      </c>
      <c r="L26" s="41">
        <f t="shared" si="3"/>
        <v>0</v>
      </c>
      <c r="N26" s="9" t="s">
        <v>7</v>
      </c>
      <c r="O26" s="4">
        <f t="shared" si="4"/>
        <v>0</v>
      </c>
      <c r="Z26" s="4">
        <f t="shared" si="5"/>
        <v>0</v>
      </c>
      <c r="AA26" s="4">
        <f t="shared" si="6"/>
        <v>0</v>
      </c>
      <c r="AB26" s="4">
        <f t="shared" si="7"/>
        <v>0</v>
      </c>
      <c r="AD26" s="4">
        <v>19</v>
      </c>
      <c r="AE26" s="4">
        <f>G26*0</f>
        <v>0</v>
      </c>
      <c r="AF26" s="4">
        <f>G26*(1-0)</f>
        <v>0</v>
      </c>
    </row>
    <row r="27" spans="1:37" ht="12.75">
      <c r="A27" s="38"/>
      <c r="B27" s="31"/>
      <c r="C27" s="32"/>
      <c r="D27" s="66" t="s">
        <v>90</v>
      </c>
      <c r="E27" s="67"/>
      <c r="F27" s="67"/>
      <c r="G27" s="67"/>
      <c r="H27" s="33">
        <f>SUM(H28:H44)</f>
        <v>0</v>
      </c>
      <c r="I27" s="33">
        <f>SUM(I28:I44)</f>
        <v>0</v>
      </c>
      <c r="J27" s="33">
        <f>H27+I27</f>
        <v>0</v>
      </c>
      <c r="K27" s="34"/>
      <c r="L27" s="39">
        <f>SUM(L28:L44)</f>
        <v>3.208</v>
      </c>
      <c r="P27" s="10">
        <f>IF(Q27="PR",J27,SUM(O28:O44))</f>
        <v>0</v>
      </c>
      <c r="Q27" s="6" t="s">
        <v>138</v>
      </c>
      <c r="R27" s="10">
        <f>IF(Q27="HS",H27,0)</f>
        <v>0</v>
      </c>
      <c r="S27" s="10">
        <f>IF(Q27="HS",I27-P27,0)</f>
        <v>0</v>
      </c>
      <c r="T27" s="10">
        <f>IF(Q27="PS",H27,0)</f>
        <v>0</v>
      </c>
      <c r="U27" s="10">
        <f>IF(Q27="PS",I27-P27,0)</f>
        <v>0</v>
      </c>
      <c r="V27" s="10">
        <f>IF(Q27="MP",H27,0)</f>
        <v>0</v>
      </c>
      <c r="W27" s="10">
        <f>IF(Q27="MP",I27-P27,0)</f>
        <v>0</v>
      </c>
      <c r="X27" s="10">
        <f>IF(Q27="OM",H27,0)</f>
        <v>0</v>
      </c>
      <c r="Y27" s="6"/>
      <c r="AI27" s="10">
        <f>SUM(Z28:Z44)</f>
        <v>0</v>
      </c>
      <c r="AJ27" s="10">
        <f>SUM(AA28:AA44)</f>
        <v>0</v>
      </c>
      <c r="AK27" s="10">
        <f>SUM(AB28:AB44)</f>
        <v>0</v>
      </c>
    </row>
    <row r="28" spans="1:32" ht="12.75">
      <c r="A28" s="40" t="s">
        <v>21</v>
      </c>
      <c r="B28" s="35"/>
      <c r="C28" s="35" t="s">
        <v>54</v>
      </c>
      <c r="D28" s="35" t="s">
        <v>91</v>
      </c>
      <c r="E28" s="35" t="s">
        <v>113</v>
      </c>
      <c r="F28" s="36">
        <v>3</v>
      </c>
      <c r="G28" s="36"/>
      <c r="H28" s="36">
        <f aca="true" t="shared" si="8" ref="H28:H44">ROUND(F28*AE28,2)</f>
        <v>0</v>
      </c>
      <c r="I28" s="36">
        <f aca="true" t="shared" si="9" ref="I28:I44">J28-H28</f>
        <v>0</v>
      </c>
      <c r="J28" s="36">
        <f aca="true" t="shared" si="10" ref="J28:J44">ROUND(F28*G28,2)</f>
        <v>0</v>
      </c>
      <c r="K28" s="36">
        <v>0.003</v>
      </c>
      <c r="L28" s="41">
        <f aca="true" t="shared" si="11" ref="L28:L44">F28*K28</f>
        <v>0.009000000000000001</v>
      </c>
      <c r="N28" s="9" t="s">
        <v>134</v>
      </c>
      <c r="O28" s="4">
        <f aca="true" t="shared" si="12" ref="O28:O44">IF(N28="5",I28,0)</f>
        <v>0</v>
      </c>
      <c r="Z28" s="4">
        <f aca="true" t="shared" si="13" ref="Z28:Z44">IF(AD28=0,J28,0)</f>
        <v>0</v>
      </c>
      <c r="AA28" s="4">
        <f aca="true" t="shared" si="14" ref="AA28:AA44">IF(AD28=9,J28,0)</f>
        <v>0</v>
      </c>
      <c r="AB28" s="4">
        <f aca="true" t="shared" si="15" ref="AB28:AB44">IF(AD28=19,J28,0)</f>
        <v>0</v>
      </c>
      <c r="AD28" s="4">
        <v>19</v>
      </c>
      <c r="AE28" s="4">
        <f aca="true" t="shared" si="16" ref="AE28:AE44">G28*1</f>
        <v>0</v>
      </c>
      <c r="AF28" s="4">
        <f aca="true" t="shared" si="17" ref="AF28:AF44">G28*(1-1)</f>
        <v>0</v>
      </c>
    </row>
    <row r="29" spans="1:32" ht="12.75">
      <c r="A29" s="40" t="s">
        <v>22</v>
      </c>
      <c r="B29" s="35"/>
      <c r="C29" s="35" t="s">
        <v>55</v>
      </c>
      <c r="D29" s="35" t="s">
        <v>92</v>
      </c>
      <c r="E29" s="35" t="s">
        <v>113</v>
      </c>
      <c r="F29" s="36">
        <v>15</v>
      </c>
      <c r="G29" s="36"/>
      <c r="H29" s="36">
        <f t="shared" si="8"/>
        <v>0</v>
      </c>
      <c r="I29" s="36">
        <f t="shared" si="9"/>
        <v>0</v>
      </c>
      <c r="J29" s="36">
        <f t="shared" si="10"/>
        <v>0</v>
      </c>
      <c r="K29" s="36">
        <v>0.002</v>
      </c>
      <c r="L29" s="41">
        <f t="shared" si="11"/>
        <v>0.03</v>
      </c>
      <c r="N29" s="9" t="s">
        <v>134</v>
      </c>
      <c r="O29" s="4">
        <f t="shared" si="12"/>
        <v>0</v>
      </c>
      <c r="Z29" s="4">
        <f t="shared" si="13"/>
        <v>0</v>
      </c>
      <c r="AA29" s="4">
        <f t="shared" si="14"/>
        <v>0</v>
      </c>
      <c r="AB29" s="4">
        <f t="shared" si="15"/>
        <v>0</v>
      </c>
      <c r="AD29" s="4">
        <v>19</v>
      </c>
      <c r="AE29" s="4">
        <f t="shared" si="16"/>
        <v>0</v>
      </c>
      <c r="AF29" s="4">
        <f t="shared" si="17"/>
        <v>0</v>
      </c>
    </row>
    <row r="30" spans="1:32" ht="12.75">
      <c r="A30" s="40" t="s">
        <v>23</v>
      </c>
      <c r="B30" s="35"/>
      <c r="C30" s="35" t="s">
        <v>56</v>
      </c>
      <c r="D30" s="35" t="s">
        <v>93</v>
      </c>
      <c r="E30" s="35" t="s">
        <v>113</v>
      </c>
      <c r="F30" s="36">
        <v>35</v>
      </c>
      <c r="G30" s="36"/>
      <c r="H30" s="36">
        <f t="shared" si="8"/>
        <v>0</v>
      </c>
      <c r="I30" s="36">
        <f t="shared" si="9"/>
        <v>0</v>
      </c>
      <c r="J30" s="36">
        <f t="shared" si="10"/>
        <v>0</v>
      </c>
      <c r="K30" s="36">
        <v>0.003</v>
      </c>
      <c r="L30" s="41">
        <f t="shared" si="11"/>
        <v>0.105</v>
      </c>
      <c r="N30" s="9" t="s">
        <v>134</v>
      </c>
      <c r="O30" s="4">
        <f t="shared" si="12"/>
        <v>0</v>
      </c>
      <c r="Z30" s="4">
        <f t="shared" si="13"/>
        <v>0</v>
      </c>
      <c r="AA30" s="4">
        <f t="shared" si="14"/>
        <v>0</v>
      </c>
      <c r="AB30" s="4">
        <f t="shared" si="15"/>
        <v>0</v>
      </c>
      <c r="AD30" s="4">
        <v>19</v>
      </c>
      <c r="AE30" s="4">
        <f t="shared" si="16"/>
        <v>0</v>
      </c>
      <c r="AF30" s="4">
        <f t="shared" si="17"/>
        <v>0</v>
      </c>
    </row>
    <row r="31" spans="1:32" ht="12.75">
      <c r="A31" s="40" t="s">
        <v>24</v>
      </c>
      <c r="B31" s="35"/>
      <c r="C31" s="35" t="s">
        <v>57</v>
      </c>
      <c r="D31" s="35" t="s">
        <v>94</v>
      </c>
      <c r="E31" s="35" t="s">
        <v>113</v>
      </c>
      <c r="F31" s="36">
        <v>15</v>
      </c>
      <c r="G31" s="36"/>
      <c r="H31" s="36">
        <f t="shared" si="8"/>
        <v>0</v>
      </c>
      <c r="I31" s="36">
        <f t="shared" si="9"/>
        <v>0</v>
      </c>
      <c r="J31" s="36">
        <f t="shared" si="10"/>
        <v>0</v>
      </c>
      <c r="K31" s="36">
        <v>0.002</v>
      </c>
      <c r="L31" s="41">
        <f t="shared" si="11"/>
        <v>0.03</v>
      </c>
      <c r="N31" s="9" t="s">
        <v>134</v>
      </c>
      <c r="O31" s="4">
        <f t="shared" si="12"/>
        <v>0</v>
      </c>
      <c r="Z31" s="4">
        <f t="shared" si="13"/>
        <v>0</v>
      </c>
      <c r="AA31" s="4">
        <f t="shared" si="14"/>
        <v>0</v>
      </c>
      <c r="AB31" s="4">
        <f t="shared" si="15"/>
        <v>0</v>
      </c>
      <c r="AD31" s="4">
        <v>19</v>
      </c>
      <c r="AE31" s="4">
        <f t="shared" si="16"/>
        <v>0</v>
      </c>
      <c r="AF31" s="4">
        <f t="shared" si="17"/>
        <v>0</v>
      </c>
    </row>
    <row r="32" spans="1:32" ht="12.75">
      <c r="A32" s="40" t="s">
        <v>25</v>
      </c>
      <c r="B32" s="35"/>
      <c r="C32" s="35" t="s">
        <v>58</v>
      </c>
      <c r="D32" s="35" t="s">
        <v>95</v>
      </c>
      <c r="E32" s="35" t="s">
        <v>115</v>
      </c>
      <c r="F32" s="36">
        <v>1</v>
      </c>
      <c r="G32" s="36"/>
      <c r="H32" s="36">
        <f t="shared" si="8"/>
        <v>0</v>
      </c>
      <c r="I32" s="36">
        <f t="shared" si="9"/>
        <v>0</v>
      </c>
      <c r="J32" s="36">
        <f t="shared" si="10"/>
        <v>0</v>
      </c>
      <c r="K32" s="36">
        <v>0.005</v>
      </c>
      <c r="L32" s="41">
        <f t="shared" si="11"/>
        <v>0.005</v>
      </c>
      <c r="N32" s="9" t="s">
        <v>134</v>
      </c>
      <c r="O32" s="4">
        <f t="shared" si="12"/>
        <v>0</v>
      </c>
      <c r="Z32" s="4">
        <f t="shared" si="13"/>
        <v>0</v>
      </c>
      <c r="AA32" s="4">
        <f t="shared" si="14"/>
        <v>0</v>
      </c>
      <c r="AB32" s="4">
        <f t="shared" si="15"/>
        <v>0</v>
      </c>
      <c r="AD32" s="4">
        <v>19</v>
      </c>
      <c r="AE32" s="4">
        <f t="shared" si="16"/>
        <v>0</v>
      </c>
      <c r="AF32" s="4">
        <f t="shared" si="17"/>
        <v>0</v>
      </c>
    </row>
    <row r="33" spans="1:32" ht="12.75">
      <c r="A33" s="40" t="s">
        <v>26</v>
      </c>
      <c r="B33" s="35"/>
      <c r="C33" s="35" t="s">
        <v>59</v>
      </c>
      <c r="D33" s="35" t="s">
        <v>96</v>
      </c>
      <c r="E33" s="35" t="s">
        <v>113</v>
      </c>
      <c r="F33" s="36">
        <v>3</v>
      </c>
      <c r="G33" s="36"/>
      <c r="H33" s="36">
        <f t="shared" si="8"/>
        <v>0</v>
      </c>
      <c r="I33" s="36">
        <f t="shared" si="9"/>
        <v>0</v>
      </c>
      <c r="J33" s="36">
        <f t="shared" si="10"/>
        <v>0</v>
      </c>
      <c r="K33" s="36">
        <v>0.003</v>
      </c>
      <c r="L33" s="41">
        <f t="shared" si="11"/>
        <v>0.009000000000000001</v>
      </c>
      <c r="N33" s="9" t="s">
        <v>134</v>
      </c>
      <c r="O33" s="4">
        <f t="shared" si="12"/>
        <v>0</v>
      </c>
      <c r="Z33" s="4">
        <f t="shared" si="13"/>
        <v>0</v>
      </c>
      <c r="AA33" s="4">
        <f t="shared" si="14"/>
        <v>0</v>
      </c>
      <c r="AB33" s="4">
        <f t="shared" si="15"/>
        <v>0</v>
      </c>
      <c r="AD33" s="4">
        <v>19</v>
      </c>
      <c r="AE33" s="4">
        <f t="shared" si="16"/>
        <v>0</v>
      </c>
      <c r="AF33" s="4">
        <f t="shared" si="17"/>
        <v>0</v>
      </c>
    </row>
    <row r="34" spans="1:32" ht="12.75">
      <c r="A34" s="40" t="s">
        <v>27</v>
      </c>
      <c r="B34" s="35"/>
      <c r="C34" s="35" t="s">
        <v>60</v>
      </c>
      <c r="D34" s="35" t="s">
        <v>97</v>
      </c>
      <c r="E34" s="35" t="s">
        <v>113</v>
      </c>
      <c r="F34" s="36">
        <v>2</v>
      </c>
      <c r="G34" s="36"/>
      <c r="H34" s="36">
        <f t="shared" si="8"/>
        <v>0</v>
      </c>
      <c r="I34" s="36">
        <f t="shared" si="9"/>
        <v>0</v>
      </c>
      <c r="J34" s="36">
        <f t="shared" si="10"/>
        <v>0</v>
      </c>
      <c r="K34" s="36">
        <v>0.0005</v>
      </c>
      <c r="L34" s="41">
        <f t="shared" si="11"/>
        <v>0.001</v>
      </c>
      <c r="N34" s="9" t="s">
        <v>134</v>
      </c>
      <c r="O34" s="4">
        <f t="shared" si="12"/>
        <v>0</v>
      </c>
      <c r="Z34" s="4">
        <f t="shared" si="13"/>
        <v>0</v>
      </c>
      <c r="AA34" s="4">
        <f t="shared" si="14"/>
        <v>0</v>
      </c>
      <c r="AB34" s="4">
        <f t="shared" si="15"/>
        <v>0</v>
      </c>
      <c r="AD34" s="4">
        <v>19</v>
      </c>
      <c r="AE34" s="4">
        <f t="shared" si="16"/>
        <v>0</v>
      </c>
      <c r="AF34" s="4">
        <f t="shared" si="17"/>
        <v>0</v>
      </c>
    </row>
    <row r="35" spans="1:32" ht="12.75">
      <c r="A35" s="40" t="s">
        <v>28</v>
      </c>
      <c r="B35" s="35"/>
      <c r="C35" s="35" t="s">
        <v>61</v>
      </c>
      <c r="D35" s="35" t="s">
        <v>98</v>
      </c>
      <c r="E35" s="35" t="s">
        <v>115</v>
      </c>
      <c r="F35" s="36">
        <v>3</v>
      </c>
      <c r="G35" s="36"/>
      <c r="H35" s="36">
        <f t="shared" si="8"/>
        <v>0</v>
      </c>
      <c r="I35" s="36">
        <f t="shared" si="9"/>
        <v>0</v>
      </c>
      <c r="J35" s="36">
        <f t="shared" si="10"/>
        <v>0</v>
      </c>
      <c r="K35" s="36">
        <v>0.003</v>
      </c>
      <c r="L35" s="41">
        <f t="shared" si="11"/>
        <v>0.009000000000000001</v>
      </c>
      <c r="N35" s="9" t="s">
        <v>134</v>
      </c>
      <c r="O35" s="4">
        <f t="shared" si="12"/>
        <v>0</v>
      </c>
      <c r="Z35" s="4">
        <f t="shared" si="13"/>
        <v>0</v>
      </c>
      <c r="AA35" s="4">
        <f t="shared" si="14"/>
        <v>0</v>
      </c>
      <c r="AB35" s="4">
        <f t="shared" si="15"/>
        <v>0</v>
      </c>
      <c r="AD35" s="4">
        <v>19</v>
      </c>
      <c r="AE35" s="4">
        <f t="shared" si="16"/>
        <v>0</v>
      </c>
      <c r="AF35" s="4">
        <f t="shared" si="17"/>
        <v>0</v>
      </c>
    </row>
    <row r="36" spans="1:32" ht="12.75">
      <c r="A36" s="40" t="s">
        <v>29</v>
      </c>
      <c r="B36" s="35"/>
      <c r="C36" s="35" t="s">
        <v>62</v>
      </c>
      <c r="D36" s="35" t="s">
        <v>99</v>
      </c>
      <c r="E36" s="35" t="s">
        <v>113</v>
      </c>
      <c r="F36" s="36">
        <v>20</v>
      </c>
      <c r="G36" s="36"/>
      <c r="H36" s="36">
        <f t="shared" si="8"/>
        <v>0</v>
      </c>
      <c r="I36" s="36">
        <f t="shared" si="9"/>
        <v>0</v>
      </c>
      <c r="J36" s="36">
        <f t="shared" si="10"/>
        <v>0</v>
      </c>
      <c r="K36" s="36">
        <v>0</v>
      </c>
      <c r="L36" s="41">
        <f t="shared" si="11"/>
        <v>0</v>
      </c>
      <c r="N36" s="9" t="s">
        <v>134</v>
      </c>
      <c r="O36" s="4">
        <f t="shared" si="12"/>
        <v>0</v>
      </c>
      <c r="Z36" s="4">
        <f t="shared" si="13"/>
        <v>0</v>
      </c>
      <c r="AA36" s="4">
        <f t="shared" si="14"/>
        <v>0</v>
      </c>
      <c r="AB36" s="4">
        <f t="shared" si="15"/>
        <v>0</v>
      </c>
      <c r="AD36" s="4">
        <v>19</v>
      </c>
      <c r="AE36" s="4">
        <f t="shared" si="16"/>
        <v>0</v>
      </c>
      <c r="AF36" s="4">
        <f t="shared" si="17"/>
        <v>0</v>
      </c>
    </row>
    <row r="37" spans="1:32" ht="12.75">
      <c r="A37" s="40" t="s">
        <v>30</v>
      </c>
      <c r="B37" s="35"/>
      <c r="C37" s="35" t="s">
        <v>63</v>
      </c>
      <c r="D37" s="35" t="s">
        <v>100</v>
      </c>
      <c r="E37" s="35" t="s">
        <v>115</v>
      </c>
      <c r="F37" s="36">
        <v>5</v>
      </c>
      <c r="G37" s="36"/>
      <c r="H37" s="36">
        <f t="shared" si="8"/>
        <v>0</v>
      </c>
      <c r="I37" s="36">
        <f t="shared" si="9"/>
        <v>0</v>
      </c>
      <c r="J37" s="36">
        <f t="shared" si="10"/>
        <v>0</v>
      </c>
      <c r="K37" s="36">
        <v>0</v>
      </c>
      <c r="L37" s="41">
        <f t="shared" si="11"/>
        <v>0</v>
      </c>
      <c r="N37" s="9" t="s">
        <v>134</v>
      </c>
      <c r="O37" s="4">
        <f t="shared" si="12"/>
        <v>0</v>
      </c>
      <c r="Z37" s="4">
        <f t="shared" si="13"/>
        <v>0</v>
      </c>
      <c r="AA37" s="4">
        <f t="shared" si="14"/>
        <v>0</v>
      </c>
      <c r="AB37" s="4">
        <f t="shared" si="15"/>
        <v>0</v>
      </c>
      <c r="AD37" s="4">
        <v>19</v>
      </c>
      <c r="AE37" s="4">
        <f t="shared" si="16"/>
        <v>0</v>
      </c>
      <c r="AF37" s="4">
        <f t="shared" si="17"/>
        <v>0</v>
      </c>
    </row>
    <row r="38" spans="1:32" ht="12.75">
      <c r="A38" s="40" t="s">
        <v>31</v>
      </c>
      <c r="B38" s="35"/>
      <c r="C38" s="35" t="s">
        <v>64</v>
      </c>
      <c r="D38" s="35" t="s">
        <v>101</v>
      </c>
      <c r="E38" s="35" t="s">
        <v>117</v>
      </c>
      <c r="F38" s="36">
        <v>20</v>
      </c>
      <c r="G38" s="36"/>
      <c r="H38" s="36">
        <f t="shared" si="8"/>
        <v>0</v>
      </c>
      <c r="I38" s="36">
        <f t="shared" si="9"/>
        <v>0</v>
      </c>
      <c r="J38" s="36">
        <f t="shared" si="10"/>
        <v>0</v>
      </c>
      <c r="K38" s="36">
        <v>0.0001</v>
      </c>
      <c r="L38" s="41">
        <f t="shared" si="11"/>
        <v>0.002</v>
      </c>
      <c r="N38" s="9" t="s">
        <v>134</v>
      </c>
      <c r="O38" s="4">
        <f t="shared" si="12"/>
        <v>0</v>
      </c>
      <c r="Z38" s="4">
        <f t="shared" si="13"/>
        <v>0</v>
      </c>
      <c r="AA38" s="4">
        <f t="shared" si="14"/>
        <v>0</v>
      </c>
      <c r="AB38" s="4">
        <f t="shared" si="15"/>
        <v>0</v>
      </c>
      <c r="AD38" s="4">
        <v>19</v>
      </c>
      <c r="AE38" s="4">
        <f t="shared" si="16"/>
        <v>0</v>
      </c>
      <c r="AF38" s="4">
        <f t="shared" si="17"/>
        <v>0</v>
      </c>
    </row>
    <row r="39" spans="1:32" ht="12.75">
      <c r="A39" s="40" t="s">
        <v>32</v>
      </c>
      <c r="B39" s="35"/>
      <c r="C39" s="35" t="s">
        <v>65</v>
      </c>
      <c r="D39" s="35" t="s">
        <v>102</v>
      </c>
      <c r="E39" s="35" t="s">
        <v>116</v>
      </c>
      <c r="F39" s="36">
        <v>5</v>
      </c>
      <c r="G39" s="36"/>
      <c r="H39" s="36">
        <f t="shared" si="8"/>
        <v>0</v>
      </c>
      <c r="I39" s="36">
        <f t="shared" si="9"/>
        <v>0</v>
      </c>
      <c r="J39" s="36">
        <f t="shared" si="10"/>
        <v>0</v>
      </c>
      <c r="K39" s="36">
        <v>0.6</v>
      </c>
      <c r="L39" s="41">
        <f t="shared" si="11"/>
        <v>3</v>
      </c>
      <c r="N39" s="9" t="s">
        <v>134</v>
      </c>
      <c r="O39" s="4">
        <f t="shared" si="12"/>
        <v>0</v>
      </c>
      <c r="Z39" s="4">
        <f t="shared" si="13"/>
        <v>0</v>
      </c>
      <c r="AA39" s="4">
        <f t="shared" si="14"/>
        <v>0</v>
      </c>
      <c r="AB39" s="4">
        <f t="shared" si="15"/>
        <v>0</v>
      </c>
      <c r="AD39" s="4">
        <v>19</v>
      </c>
      <c r="AE39" s="4">
        <f t="shared" si="16"/>
        <v>0</v>
      </c>
      <c r="AF39" s="4">
        <f t="shared" si="17"/>
        <v>0</v>
      </c>
    </row>
    <row r="40" spans="1:32" ht="12.75">
      <c r="A40" s="40" t="s">
        <v>33</v>
      </c>
      <c r="B40" s="35"/>
      <c r="C40" s="35" t="s">
        <v>66</v>
      </c>
      <c r="D40" s="35" t="s">
        <v>103</v>
      </c>
      <c r="E40" s="35" t="s">
        <v>118</v>
      </c>
      <c r="F40" s="36">
        <v>200</v>
      </c>
      <c r="G40" s="36"/>
      <c r="H40" s="36">
        <f t="shared" si="8"/>
        <v>0</v>
      </c>
      <c r="I40" s="36">
        <f t="shared" si="9"/>
        <v>0</v>
      </c>
      <c r="J40" s="36">
        <f t="shared" si="10"/>
        <v>0</v>
      </c>
      <c r="K40" s="36">
        <v>0</v>
      </c>
      <c r="L40" s="41">
        <f t="shared" si="11"/>
        <v>0</v>
      </c>
      <c r="N40" s="9" t="s">
        <v>134</v>
      </c>
      <c r="O40" s="4">
        <f t="shared" si="12"/>
        <v>0</v>
      </c>
      <c r="Z40" s="4">
        <f t="shared" si="13"/>
        <v>0</v>
      </c>
      <c r="AA40" s="4">
        <f t="shared" si="14"/>
        <v>0</v>
      </c>
      <c r="AB40" s="4">
        <f t="shared" si="15"/>
        <v>0</v>
      </c>
      <c r="AD40" s="4">
        <v>19</v>
      </c>
      <c r="AE40" s="4">
        <f t="shared" si="16"/>
        <v>0</v>
      </c>
      <c r="AF40" s="4">
        <f t="shared" si="17"/>
        <v>0</v>
      </c>
    </row>
    <row r="41" spans="1:32" ht="12.75">
      <c r="A41" s="40" t="s">
        <v>34</v>
      </c>
      <c r="B41" s="35"/>
      <c r="C41" s="35" t="s">
        <v>67</v>
      </c>
      <c r="D41" s="35" t="s">
        <v>104</v>
      </c>
      <c r="E41" s="35" t="s">
        <v>115</v>
      </c>
      <c r="F41" s="36">
        <v>1</v>
      </c>
      <c r="G41" s="36"/>
      <c r="H41" s="36">
        <f t="shared" si="8"/>
        <v>0</v>
      </c>
      <c r="I41" s="36">
        <f t="shared" si="9"/>
        <v>0</v>
      </c>
      <c r="J41" s="36">
        <f t="shared" si="10"/>
        <v>0</v>
      </c>
      <c r="K41" s="36">
        <v>0</v>
      </c>
      <c r="L41" s="41">
        <f t="shared" si="11"/>
        <v>0</v>
      </c>
      <c r="N41" s="9" t="s">
        <v>134</v>
      </c>
      <c r="O41" s="4">
        <f t="shared" si="12"/>
        <v>0</v>
      </c>
      <c r="Z41" s="4">
        <f t="shared" si="13"/>
        <v>0</v>
      </c>
      <c r="AA41" s="4">
        <f t="shared" si="14"/>
        <v>0</v>
      </c>
      <c r="AB41" s="4">
        <f t="shared" si="15"/>
        <v>0</v>
      </c>
      <c r="AD41" s="4">
        <v>19</v>
      </c>
      <c r="AE41" s="4">
        <f t="shared" si="16"/>
        <v>0</v>
      </c>
      <c r="AF41" s="4">
        <f t="shared" si="17"/>
        <v>0</v>
      </c>
    </row>
    <row r="42" spans="1:32" ht="12.75">
      <c r="A42" s="40" t="s">
        <v>35</v>
      </c>
      <c r="B42" s="35"/>
      <c r="C42" s="35" t="s">
        <v>68</v>
      </c>
      <c r="D42" s="35" t="s">
        <v>105</v>
      </c>
      <c r="E42" s="35" t="s">
        <v>118</v>
      </c>
      <c r="F42" s="36">
        <v>94</v>
      </c>
      <c r="G42" s="36"/>
      <c r="H42" s="36">
        <f t="shared" si="8"/>
        <v>0</v>
      </c>
      <c r="I42" s="36">
        <f t="shared" si="9"/>
        <v>0</v>
      </c>
      <c r="J42" s="36">
        <f t="shared" si="10"/>
        <v>0</v>
      </c>
      <c r="K42" s="36">
        <v>0</v>
      </c>
      <c r="L42" s="41">
        <f t="shared" si="11"/>
        <v>0</v>
      </c>
      <c r="N42" s="9" t="s">
        <v>134</v>
      </c>
      <c r="O42" s="4">
        <f t="shared" si="12"/>
        <v>0</v>
      </c>
      <c r="Z42" s="4">
        <f t="shared" si="13"/>
        <v>0</v>
      </c>
      <c r="AA42" s="4">
        <f t="shared" si="14"/>
        <v>0</v>
      </c>
      <c r="AB42" s="4">
        <f t="shared" si="15"/>
        <v>0</v>
      </c>
      <c r="AD42" s="4">
        <v>19</v>
      </c>
      <c r="AE42" s="4">
        <f t="shared" si="16"/>
        <v>0</v>
      </c>
      <c r="AF42" s="4">
        <f t="shared" si="17"/>
        <v>0</v>
      </c>
    </row>
    <row r="43" spans="1:32" ht="12.75">
      <c r="A43" s="40" t="s">
        <v>36</v>
      </c>
      <c r="B43" s="35"/>
      <c r="C43" s="35" t="s">
        <v>69</v>
      </c>
      <c r="D43" s="35" t="s">
        <v>106</v>
      </c>
      <c r="E43" s="35" t="s">
        <v>115</v>
      </c>
      <c r="F43" s="36">
        <v>8</v>
      </c>
      <c r="G43" s="36"/>
      <c r="H43" s="36">
        <f t="shared" si="8"/>
        <v>0</v>
      </c>
      <c r="I43" s="36">
        <f t="shared" si="9"/>
        <v>0</v>
      </c>
      <c r="J43" s="36">
        <f t="shared" si="10"/>
        <v>0</v>
      </c>
      <c r="K43" s="36">
        <v>0.001</v>
      </c>
      <c r="L43" s="41">
        <f t="shared" si="11"/>
        <v>0.008</v>
      </c>
      <c r="N43" s="9" t="s">
        <v>134</v>
      </c>
      <c r="O43" s="4">
        <f t="shared" si="12"/>
        <v>0</v>
      </c>
      <c r="Z43" s="4">
        <f t="shared" si="13"/>
        <v>0</v>
      </c>
      <c r="AA43" s="4">
        <f t="shared" si="14"/>
        <v>0</v>
      </c>
      <c r="AB43" s="4">
        <f t="shared" si="15"/>
        <v>0</v>
      </c>
      <c r="AD43" s="4">
        <v>19</v>
      </c>
      <c r="AE43" s="4">
        <f t="shared" si="16"/>
        <v>0</v>
      </c>
      <c r="AF43" s="4">
        <f t="shared" si="17"/>
        <v>0</v>
      </c>
    </row>
    <row r="44" spans="1:32" ht="13.5" thickBot="1">
      <c r="A44" s="42" t="s">
        <v>37</v>
      </c>
      <c r="B44" s="43"/>
      <c r="C44" s="43" t="s">
        <v>70</v>
      </c>
      <c r="D44" s="43" t="s">
        <v>107</v>
      </c>
      <c r="E44" s="43" t="s">
        <v>114</v>
      </c>
      <c r="F44" s="44">
        <v>20</v>
      </c>
      <c r="G44" s="44"/>
      <c r="H44" s="44">
        <f t="shared" si="8"/>
        <v>0</v>
      </c>
      <c r="I44" s="44">
        <f t="shared" si="9"/>
        <v>0</v>
      </c>
      <c r="J44" s="44">
        <f t="shared" si="10"/>
        <v>0</v>
      </c>
      <c r="K44" s="44">
        <v>0</v>
      </c>
      <c r="L44" s="45">
        <f t="shared" si="11"/>
        <v>0</v>
      </c>
      <c r="N44" s="9" t="s">
        <v>134</v>
      </c>
      <c r="O44" s="4">
        <f t="shared" si="12"/>
        <v>0</v>
      </c>
      <c r="Z44" s="4">
        <f t="shared" si="13"/>
        <v>0</v>
      </c>
      <c r="AA44" s="4">
        <f t="shared" si="14"/>
        <v>0</v>
      </c>
      <c r="AB44" s="4">
        <f t="shared" si="15"/>
        <v>0</v>
      </c>
      <c r="AD44" s="4">
        <v>19</v>
      </c>
      <c r="AE44" s="4">
        <f t="shared" si="16"/>
        <v>0</v>
      </c>
      <c r="AF44" s="4">
        <f t="shared" si="17"/>
        <v>0</v>
      </c>
    </row>
    <row r="45" spans="1:28" ht="12.75">
      <c r="A45" s="37"/>
      <c r="B45" s="37"/>
      <c r="C45" s="37"/>
      <c r="D45" s="37"/>
      <c r="E45" s="37"/>
      <c r="F45" s="37"/>
      <c r="G45" s="37"/>
      <c r="H45" s="62" t="s">
        <v>124</v>
      </c>
      <c r="I45" s="61"/>
      <c r="J45" s="11">
        <f>J12+J27</f>
        <v>0</v>
      </c>
      <c r="K45" s="37"/>
      <c r="L45" s="37"/>
      <c r="Z45" s="11">
        <f>SUM(Z13:Z44)</f>
        <v>0</v>
      </c>
      <c r="AA45" s="11">
        <f>SUM(AA13:AA44)</f>
        <v>0</v>
      </c>
      <c r="AB45" s="11">
        <f>SUM(AB13:AB44)</f>
        <v>0</v>
      </c>
    </row>
  </sheetData>
  <sheetProtection/>
  <mergeCells count="30">
    <mergeCell ref="H45:I45"/>
    <mergeCell ref="H10:J10"/>
    <mergeCell ref="K10:L10"/>
    <mergeCell ref="D12:G12"/>
    <mergeCell ref="D27:G27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A8:C9"/>
    <mergeCell ref="D2:D3"/>
    <mergeCell ref="D4:D5"/>
    <mergeCell ref="D6:D7"/>
    <mergeCell ref="D8:D9"/>
    <mergeCell ref="E8:F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F25" sqref="F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69" t="s">
        <v>146</v>
      </c>
      <c r="B1" s="70"/>
      <c r="C1" s="70"/>
      <c r="D1" s="70"/>
      <c r="E1" s="70"/>
      <c r="F1" s="70"/>
      <c r="G1" s="70"/>
      <c r="H1" s="70"/>
      <c r="I1" s="70"/>
    </row>
    <row r="2" spans="1:10" ht="12.75">
      <c r="A2" s="48" t="s">
        <v>1</v>
      </c>
      <c r="B2" s="49"/>
      <c r="C2" s="60" t="s">
        <v>71</v>
      </c>
      <c r="D2" s="73"/>
      <c r="E2" s="53" t="s">
        <v>125</v>
      </c>
      <c r="F2" s="53" t="s">
        <v>130</v>
      </c>
      <c r="G2" s="49"/>
      <c r="H2" s="53" t="s">
        <v>177</v>
      </c>
      <c r="I2" s="76"/>
      <c r="J2" s="7"/>
    </row>
    <row r="3" spans="1:10" ht="12.75">
      <c r="A3" s="50"/>
      <c r="B3" s="51"/>
      <c r="C3" s="61"/>
      <c r="D3" s="61"/>
      <c r="E3" s="51"/>
      <c r="F3" s="51"/>
      <c r="G3" s="51"/>
      <c r="H3" s="51"/>
      <c r="I3" s="56"/>
      <c r="J3" s="7"/>
    </row>
    <row r="4" spans="1:10" ht="12.75">
      <c r="A4" s="52" t="s">
        <v>2</v>
      </c>
      <c r="B4" s="51"/>
      <c r="C4" s="54" t="s">
        <v>72</v>
      </c>
      <c r="D4" s="51"/>
      <c r="E4" s="54" t="s">
        <v>126</v>
      </c>
      <c r="F4" s="54"/>
      <c r="G4" s="51"/>
      <c r="H4" s="54" t="s">
        <v>177</v>
      </c>
      <c r="I4" s="77"/>
      <c r="J4" s="7"/>
    </row>
    <row r="5" spans="1:10" ht="12.75">
      <c r="A5" s="50"/>
      <c r="B5" s="51"/>
      <c r="C5" s="51"/>
      <c r="D5" s="51"/>
      <c r="E5" s="51"/>
      <c r="F5" s="51"/>
      <c r="G5" s="51"/>
      <c r="H5" s="51"/>
      <c r="I5" s="56"/>
      <c r="J5" s="7"/>
    </row>
    <row r="6" spans="1:10" ht="12.75">
      <c r="A6" s="52" t="s">
        <v>3</v>
      </c>
      <c r="B6" s="51"/>
      <c r="C6" s="54" t="s">
        <v>73</v>
      </c>
      <c r="D6" s="51"/>
      <c r="E6" s="54" t="s">
        <v>127</v>
      </c>
      <c r="F6" s="54" t="s">
        <v>131</v>
      </c>
      <c r="G6" s="51"/>
      <c r="H6" s="54" t="s">
        <v>177</v>
      </c>
      <c r="I6" s="77"/>
      <c r="J6" s="7"/>
    </row>
    <row r="7" spans="1:10" ht="12.75">
      <c r="A7" s="50"/>
      <c r="B7" s="51"/>
      <c r="C7" s="51"/>
      <c r="D7" s="51"/>
      <c r="E7" s="51"/>
      <c r="F7" s="51"/>
      <c r="G7" s="51"/>
      <c r="H7" s="51"/>
      <c r="I7" s="56"/>
      <c r="J7" s="7"/>
    </row>
    <row r="8" spans="1:10" ht="12.75">
      <c r="A8" s="52" t="s">
        <v>109</v>
      </c>
      <c r="B8" s="51"/>
      <c r="C8" s="68"/>
      <c r="D8" s="51"/>
      <c r="E8" s="54" t="s">
        <v>110</v>
      </c>
      <c r="F8" s="51"/>
      <c r="G8" s="51"/>
      <c r="H8" s="54" t="s">
        <v>178</v>
      </c>
      <c r="I8" s="77" t="s">
        <v>37</v>
      </c>
      <c r="J8" s="7"/>
    </row>
    <row r="9" spans="1:10" ht="12.75">
      <c r="A9" s="50"/>
      <c r="B9" s="51"/>
      <c r="C9" s="51"/>
      <c r="D9" s="51"/>
      <c r="E9" s="51"/>
      <c r="F9" s="51"/>
      <c r="G9" s="51"/>
      <c r="H9" s="51"/>
      <c r="I9" s="56"/>
      <c r="J9" s="7"/>
    </row>
    <row r="10" spans="1:10" ht="12.75">
      <c r="A10" s="52" t="s">
        <v>4</v>
      </c>
      <c r="B10" s="51"/>
      <c r="C10" s="54"/>
      <c r="D10" s="51"/>
      <c r="E10" s="54" t="s">
        <v>128</v>
      </c>
      <c r="F10" s="54"/>
      <c r="G10" s="51"/>
      <c r="H10" s="54" t="s">
        <v>179</v>
      </c>
      <c r="I10" s="78"/>
      <c r="J10" s="7"/>
    </row>
    <row r="11" spans="1:10" ht="12.75">
      <c r="A11" s="71"/>
      <c r="B11" s="72"/>
      <c r="C11" s="72"/>
      <c r="D11" s="72"/>
      <c r="E11" s="72"/>
      <c r="F11" s="72"/>
      <c r="G11" s="72"/>
      <c r="H11" s="72"/>
      <c r="I11" s="79"/>
      <c r="J11" s="7"/>
    </row>
    <row r="12" spans="1:9" ht="23.25" customHeight="1">
      <c r="A12" s="82" t="s">
        <v>147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13" t="s">
        <v>148</v>
      </c>
      <c r="B13" s="84" t="s">
        <v>157</v>
      </c>
      <c r="C13" s="85"/>
      <c r="D13" s="13" t="s">
        <v>159</v>
      </c>
      <c r="E13" s="84" t="s">
        <v>165</v>
      </c>
      <c r="F13" s="85"/>
      <c r="G13" s="13" t="s">
        <v>166</v>
      </c>
      <c r="H13" s="84" t="s">
        <v>180</v>
      </c>
      <c r="I13" s="85"/>
      <c r="J13" s="7"/>
    </row>
    <row r="14" spans="1:10" ht="15" customHeight="1">
      <c r="A14" s="14" t="s">
        <v>149</v>
      </c>
      <c r="B14" s="19" t="s">
        <v>158</v>
      </c>
      <c r="C14" s="21">
        <f>SUM('Stavební rozpočet'!R12:R44)</f>
        <v>0</v>
      </c>
      <c r="D14" s="74" t="s">
        <v>160</v>
      </c>
      <c r="E14" s="75"/>
      <c r="F14" s="21">
        <v>0</v>
      </c>
      <c r="G14" s="74" t="s">
        <v>167</v>
      </c>
      <c r="H14" s="75"/>
      <c r="I14" s="21">
        <f>ROUND(C22*(1/100),2)</f>
        <v>0</v>
      </c>
      <c r="J14" s="7"/>
    </row>
    <row r="15" spans="1:10" ht="15" customHeight="1">
      <c r="A15" s="15"/>
      <c r="B15" s="19" t="s">
        <v>129</v>
      </c>
      <c r="C15" s="21">
        <f>SUM('Stavební rozpočet'!S12:S44)</f>
        <v>0</v>
      </c>
      <c r="D15" s="74" t="s">
        <v>161</v>
      </c>
      <c r="E15" s="75"/>
      <c r="F15" s="21">
        <v>0</v>
      </c>
      <c r="G15" s="74" t="s">
        <v>168</v>
      </c>
      <c r="H15" s="75"/>
      <c r="I15" s="21">
        <v>0</v>
      </c>
      <c r="J15" s="7"/>
    </row>
    <row r="16" spans="1:10" ht="15" customHeight="1">
      <c r="A16" s="14" t="s">
        <v>150</v>
      </c>
      <c r="B16" s="19" t="s">
        <v>158</v>
      </c>
      <c r="C16" s="21">
        <f>SUM('Stavební rozpočet'!T12:T44)</f>
        <v>0</v>
      </c>
      <c r="D16" s="74" t="s">
        <v>162</v>
      </c>
      <c r="E16" s="75"/>
      <c r="F16" s="21">
        <v>0</v>
      </c>
      <c r="G16" s="74" t="s">
        <v>169</v>
      </c>
      <c r="H16" s="75"/>
      <c r="I16" s="21">
        <v>0</v>
      </c>
      <c r="J16" s="7"/>
    </row>
    <row r="17" spans="1:10" ht="15" customHeight="1">
      <c r="A17" s="15"/>
      <c r="B17" s="19" t="s">
        <v>129</v>
      </c>
      <c r="C17" s="21">
        <f>SUM('Stavební rozpočet'!U12:U44)</f>
        <v>0</v>
      </c>
      <c r="D17" s="74"/>
      <c r="E17" s="75"/>
      <c r="F17" s="22"/>
      <c r="G17" s="74" t="s">
        <v>170</v>
      </c>
      <c r="H17" s="75"/>
      <c r="I17" s="21">
        <v>0</v>
      </c>
      <c r="J17" s="7"/>
    </row>
    <row r="18" spans="1:10" ht="15" customHeight="1">
      <c r="A18" s="14" t="s">
        <v>151</v>
      </c>
      <c r="B18" s="19" t="s">
        <v>158</v>
      </c>
      <c r="C18" s="21">
        <f>SUM('Stavební rozpočet'!V12:V44)</f>
        <v>0</v>
      </c>
      <c r="D18" s="74"/>
      <c r="E18" s="75"/>
      <c r="F18" s="22"/>
      <c r="G18" s="74" t="s">
        <v>171</v>
      </c>
      <c r="H18" s="75"/>
      <c r="I18" s="21">
        <v>0</v>
      </c>
      <c r="J18" s="7"/>
    </row>
    <row r="19" spans="1:10" ht="15" customHeight="1">
      <c r="A19" s="15"/>
      <c r="B19" s="19" t="s">
        <v>129</v>
      </c>
      <c r="C19" s="21">
        <f>SUM('Stavební rozpočet'!W12:W44)</f>
        <v>0</v>
      </c>
      <c r="D19" s="74"/>
      <c r="E19" s="75"/>
      <c r="F19" s="22"/>
      <c r="G19" s="74" t="s">
        <v>172</v>
      </c>
      <c r="H19" s="75"/>
      <c r="I19" s="21">
        <v>0</v>
      </c>
      <c r="J19" s="7"/>
    </row>
    <row r="20" spans="1:10" ht="15" customHeight="1">
      <c r="A20" s="80" t="s">
        <v>90</v>
      </c>
      <c r="B20" s="81"/>
      <c r="C20" s="21">
        <f>SUM('Stavební rozpočet'!X12:X44)</f>
        <v>0</v>
      </c>
      <c r="D20" s="74"/>
      <c r="E20" s="75"/>
      <c r="F20" s="22"/>
      <c r="G20" s="74"/>
      <c r="H20" s="75"/>
      <c r="I20" s="22"/>
      <c r="J20" s="7"/>
    </row>
    <row r="21" spans="1:10" ht="15" customHeight="1">
      <c r="A21" s="80" t="s">
        <v>152</v>
      </c>
      <c r="B21" s="81"/>
      <c r="C21" s="21">
        <f>SUM('Stavební rozpočet'!P12:P44)</f>
        <v>0</v>
      </c>
      <c r="D21" s="74"/>
      <c r="E21" s="75"/>
      <c r="F21" s="22"/>
      <c r="G21" s="74"/>
      <c r="H21" s="75"/>
      <c r="I21" s="22"/>
      <c r="J21" s="7"/>
    </row>
    <row r="22" spans="1:10" ht="16.5" customHeight="1">
      <c r="A22" s="80" t="s">
        <v>153</v>
      </c>
      <c r="B22" s="81"/>
      <c r="C22" s="21">
        <f>SUM(C14:C21)</f>
        <v>0</v>
      </c>
      <c r="D22" s="80" t="s">
        <v>163</v>
      </c>
      <c r="E22" s="81"/>
      <c r="F22" s="21">
        <f>SUM(F14:F21)</f>
        <v>0</v>
      </c>
      <c r="G22" s="80" t="s">
        <v>173</v>
      </c>
      <c r="H22" s="81"/>
      <c r="I22" s="21">
        <f>SUM(I14:I21)</f>
        <v>0</v>
      </c>
      <c r="J22" s="7"/>
    </row>
    <row r="23" spans="1:9" ht="12.75">
      <c r="A23" s="16"/>
      <c r="B23" s="16"/>
      <c r="C23" s="16"/>
      <c r="D23" s="2"/>
      <c r="E23" s="2"/>
      <c r="F23" s="2"/>
      <c r="G23" s="2"/>
      <c r="H23" s="2"/>
      <c r="I23" s="2"/>
    </row>
    <row r="24" spans="1:9" ht="15" customHeight="1">
      <c r="A24" s="86" t="s">
        <v>154</v>
      </c>
      <c r="B24" s="87"/>
      <c r="C24" s="23">
        <f>SUM('Stavební rozpočet'!Z12:Z44)</f>
        <v>0</v>
      </c>
      <c r="D24" s="20"/>
      <c r="E24" s="12"/>
      <c r="F24" s="12"/>
      <c r="G24" s="12"/>
      <c r="H24" s="12"/>
      <c r="I24" s="12"/>
    </row>
    <row r="25" spans="1:10" ht="15" customHeight="1">
      <c r="A25" s="86" t="s">
        <v>183</v>
      </c>
      <c r="B25" s="87"/>
      <c r="C25" s="23">
        <f>SUM('Stavební rozpočet'!AA12:AA44)</f>
        <v>0</v>
      </c>
      <c r="D25" s="86" t="s">
        <v>184</v>
      </c>
      <c r="E25" s="87"/>
      <c r="F25" s="23">
        <f>ROUND(C25*(10/100),2)</f>
        <v>0</v>
      </c>
      <c r="G25" s="86" t="s">
        <v>174</v>
      </c>
      <c r="H25" s="87"/>
      <c r="I25" s="23">
        <f>SUM(C24:C26)</f>
        <v>0</v>
      </c>
      <c r="J25" s="7"/>
    </row>
    <row r="26" spans="1:10" ht="15" customHeight="1">
      <c r="A26" s="86" t="s">
        <v>181</v>
      </c>
      <c r="B26" s="87"/>
      <c r="C26" s="23">
        <f>SUM('Stavební rozpočet'!AB12:AB44)+(F22+I22)</f>
        <v>0</v>
      </c>
      <c r="D26" s="86" t="s">
        <v>182</v>
      </c>
      <c r="E26" s="87"/>
      <c r="F26" s="23">
        <f>ROUND(C26*(20/100),2)</f>
        <v>0</v>
      </c>
      <c r="G26" s="86" t="s">
        <v>175</v>
      </c>
      <c r="H26" s="87"/>
      <c r="I26" s="23">
        <f>SUM(F25:F26)+I25</f>
        <v>0</v>
      </c>
      <c r="J26" s="7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10" ht="14.25" customHeight="1">
      <c r="A28" s="91" t="s">
        <v>155</v>
      </c>
      <c r="B28" s="92"/>
      <c r="C28" s="93"/>
      <c r="D28" s="91" t="s">
        <v>164</v>
      </c>
      <c r="E28" s="92"/>
      <c r="F28" s="93"/>
      <c r="G28" s="91" t="s">
        <v>176</v>
      </c>
      <c r="H28" s="92"/>
      <c r="I28" s="93"/>
      <c r="J28" s="8"/>
    </row>
    <row r="29" spans="1:10" ht="14.25" customHeight="1">
      <c r="A29" s="94"/>
      <c r="B29" s="95"/>
      <c r="C29" s="96"/>
      <c r="D29" s="94"/>
      <c r="E29" s="95"/>
      <c r="F29" s="96"/>
      <c r="G29" s="94"/>
      <c r="H29" s="95"/>
      <c r="I29" s="96"/>
      <c r="J29" s="8"/>
    </row>
    <row r="30" spans="1:10" ht="14.25" customHeight="1">
      <c r="A30" s="94"/>
      <c r="B30" s="95"/>
      <c r="C30" s="96"/>
      <c r="D30" s="94"/>
      <c r="E30" s="95"/>
      <c r="F30" s="96"/>
      <c r="G30" s="94"/>
      <c r="H30" s="95"/>
      <c r="I30" s="96"/>
      <c r="J30" s="8"/>
    </row>
    <row r="31" spans="1:10" ht="14.25" customHeight="1">
      <c r="A31" s="94"/>
      <c r="B31" s="95"/>
      <c r="C31" s="96"/>
      <c r="D31" s="94"/>
      <c r="E31" s="95"/>
      <c r="F31" s="96"/>
      <c r="G31" s="94"/>
      <c r="H31" s="95"/>
      <c r="I31" s="96"/>
      <c r="J31" s="8"/>
    </row>
    <row r="32" spans="1:10" ht="14.25" customHeight="1">
      <c r="A32" s="88" t="s">
        <v>156</v>
      </c>
      <c r="B32" s="89"/>
      <c r="C32" s="90"/>
      <c r="D32" s="88" t="s">
        <v>156</v>
      </c>
      <c r="E32" s="89"/>
      <c r="F32" s="90"/>
      <c r="G32" s="88" t="s">
        <v>156</v>
      </c>
      <c r="H32" s="89"/>
      <c r="I32" s="90"/>
      <c r="J32" s="8"/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18"/>
    </row>
  </sheetData>
  <sheetProtection/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25:H25"/>
    <mergeCell ref="G26:H26"/>
    <mergeCell ref="G18:H18"/>
    <mergeCell ref="G19:H19"/>
    <mergeCell ref="G20:H20"/>
    <mergeCell ref="G21:H21"/>
    <mergeCell ref="G22:H22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G17:H17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2009-09-02T08:07:51Z</cp:lastPrinted>
  <dcterms:created xsi:type="dcterms:W3CDTF">2009-09-01T09:59:33Z</dcterms:created>
  <dcterms:modified xsi:type="dcterms:W3CDTF">2011-12-14T13:54:24Z</dcterms:modified>
  <cp:category/>
  <cp:version/>
  <cp:contentType/>
  <cp:contentStatus/>
</cp:coreProperties>
</file>