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Stavební rozpočet" sheetId="1" r:id="rId1"/>
    <sheet name="Krycí list rozpočtu" sheetId="2" r:id="rId2"/>
  </sheets>
  <definedNames/>
  <calcPr fullCalcOnLoad="1"/>
</workbook>
</file>

<file path=xl/sharedStrings.xml><?xml version="1.0" encoding="utf-8"?>
<sst xmlns="http://schemas.openxmlformats.org/spreadsheetml/2006/main" count="166" uniqueCount="119">
  <si>
    <t>Stavební rozpočet</t>
  </si>
  <si>
    <t>Název stavby:</t>
  </si>
  <si>
    <t>Druh stavby:</t>
  </si>
  <si>
    <t>Lokalita:</t>
  </si>
  <si>
    <t>JKSO:</t>
  </si>
  <si>
    <t xml:space="preserve"> </t>
  </si>
  <si>
    <t>Č</t>
  </si>
  <si>
    <t>1</t>
  </si>
  <si>
    <t>2</t>
  </si>
  <si>
    <t>3</t>
  </si>
  <si>
    <t>4</t>
  </si>
  <si>
    <t>5</t>
  </si>
  <si>
    <t>6</t>
  </si>
  <si>
    <t>7</t>
  </si>
  <si>
    <t>Objekt</t>
  </si>
  <si>
    <t>Kód</t>
  </si>
  <si>
    <t>11</t>
  </si>
  <si>
    <t>113107124R00</t>
  </si>
  <si>
    <t>32</t>
  </si>
  <si>
    <t>321321115R00</t>
  </si>
  <si>
    <t>321368211R00</t>
  </si>
  <si>
    <t>56</t>
  </si>
  <si>
    <t>564871111R00</t>
  </si>
  <si>
    <t>565135221VD</t>
  </si>
  <si>
    <t>57</t>
  </si>
  <si>
    <t>577134221VD</t>
  </si>
  <si>
    <t>H32</t>
  </si>
  <si>
    <t>998324011R00</t>
  </si>
  <si>
    <t>Rybník R1 v k.ú. Dobřeň</t>
  </si>
  <si>
    <t>nová stavba</t>
  </si>
  <si>
    <t>SO 4 - Zvýšení koruny</t>
  </si>
  <si>
    <t>CÚ 1/09</t>
  </si>
  <si>
    <t>Zkrácený popis</t>
  </si>
  <si>
    <t>Přípravné a přidružené práce</t>
  </si>
  <si>
    <t>Odstranění podkladu pl. 200 m2,kam.drcené tl.40 cm</t>
  </si>
  <si>
    <t>Zdi přehradní a opěrné</t>
  </si>
  <si>
    <t>Konstrukce přehrad z želez. betonu V12 T100 B 30</t>
  </si>
  <si>
    <t>Výztuž ŽB konstrukcí přehrad ze svařovaných sítí</t>
  </si>
  <si>
    <t>Podkladní vrstvy komunikací, letišť a ploch</t>
  </si>
  <si>
    <t>Podklad ze štěrkodrti po zhutnění tloušťky 30 cm</t>
  </si>
  <si>
    <t>Podklad z obalovaného kameniva OKS tl.50 mm š nad 3 m</t>
  </si>
  <si>
    <t>Kryty štěrkových a živičných komunikací a ploch</t>
  </si>
  <si>
    <t>Asfaltový beton ABS II tl. 40 mm š nad 3 m - ACO 11</t>
  </si>
  <si>
    <t>Hráze a objekty na tocích</t>
  </si>
  <si>
    <t>Přesun hmot pro objekty v zemních hrázích</t>
  </si>
  <si>
    <t>Doba výstavby:</t>
  </si>
  <si>
    <t>Začátek výstavby:</t>
  </si>
  <si>
    <t>Konec výstavby:</t>
  </si>
  <si>
    <t>Zpracováno dne:</t>
  </si>
  <si>
    <t>M.j.</t>
  </si>
  <si>
    <t>m2</t>
  </si>
  <si>
    <t>m3</t>
  </si>
  <si>
    <t>t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</si>
  <si>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</si>
  <si>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</si>
  <si>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</si>
  <si>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</si>
  <si>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</si>
  <si>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</si>
  <si>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</si>
  <si>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</si>
  <si>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</si>
  <si>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</si>
  <si>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</si>
  <si>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Navrátilová Eva</t>
  </si>
  <si>
    <t>AGRO-AQUA s.r.o. Pardubice</t>
  </si>
  <si>
    <t>Celkem</t>
  </si>
  <si>
    <t>Hmotnost (t)</t>
  </si>
  <si>
    <t>Přesuny</t>
  </si>
  <si>
    <t>Typ skupiny</t>
  </si>
  <si>
    <t>HS</t>
  </si>
  <si>
    <t>PR</t>
  </si>
  <si>
    <t>HSV mat</t>
  </si>
  <si>
    <t>HSV prac</t>
  </si>
  <si>
    <t>PSV mat</t>
  </si>
  <si>
    <t>PSV prac</t>
  </si>
  <si>
    <t>Mont mat</t>
  </si>
  <si>
    <t>Mont prac</t>
  </si>
  <si>
    <t>Ostatní mat.</t>
  </si>
  <si>
    <t>Krycí list rozpočtu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</si>
  <si>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</si>
  <si>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</si>
  <si>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</si>
  <si>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</si>
  <si>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</si>
  <si>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</si>
  <si>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</si>
  <si>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</si>
  <si>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</si>
  <si>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</si>
  <si>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</si>
  <si>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</si>
  <si>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</si>
  <si>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</si>
  <si>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</si>
  <si>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</si>
  <si>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</si>
  <si>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</si>
  <si>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</si>
  <si>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</si>
  <si>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</si>
  <si>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</si>
  <si>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</si>
  <si>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</si>
  <si>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</si>
  <si>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</si>
  <si>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</si>
  <si>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</si>
  <si>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</si>
  <si>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</si>
  <si>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</si>
  <si>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</si>
  <si>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</si>
  <si>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</si>
  <si>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</si>
  <si>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Základ 20%</t>
  </si>
  <si>
    <t>DPH 20%</t>
  </si>
  <si>
    <t>Základ 10%</t>
  </si>
  <si>
    <t>DPH 10%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</si>
</sst>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7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24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/>
      <bottom/>
    </border>
    <border>
      <left style="medium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3" fillId="20" borderId="0" applyNumberFormat="0" applyBorder="0" applyAlignment="0" applyProtection="0"/>
    <xf numFmtId="0" fontId="34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0">
    <xf numFmtId="0" fontId="1" fillId="0" borderId="0" xfId="0" applyFont="1" applyAlignment="1">
      <alignment vertical="center"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1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49" fontId="6" fillId="33" borderId="17" xfId="0" applyNumberFormat="1" applyFont="1" applyFill="1" applyBorder="1" applyAlignment="1" applyProtection="1">
      <alignment horizontal="center" vertical="center"/>
      <protection/>
    </xf>
    <xf numFmtId="49" fontId="7" fillId="0" borderId="18" xfId="0" applyNumberFormat="1" applyFont="1" applyFill="1" applyBorder="1" applyAlignment="1" applyProtection="1">
      <alignment horizontal="left" vertical="center"/>
      <protection/>
    </xf>
    <xf numFmtId="49" fontId="7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49" fontId="8" fillId="0" borderId="17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" fontId="8" fillId="0" borderId="17" xfId="0" applyNumberFormat="1" applyFont="1" applyFill="1" applyBorder="1" applyAlignment="1" applyProtection="1">
      <alignment horizontal="right" vertical="center"/>
      <protection/>
    </xf>
    <xf numFmtId="49" fontId="8" fillId="0" borderId="17" xfId="0" applyNumberFormat="1" applyFont="1" applyFill="1" applyBorder="1" applyAlignment="1" applyProtection="1">
      <alignment horizontal="right" vertical="center"/>
      <protection/>
    </xf>
    <xf numFmtId="4" fontId="7" fillId="33" borderId="24" xfId="0" applyNumberFormat="1" applyFont="1" applyFill="1" applyBorder="1" applyAlignment="1" applyProtection="1">
      <alignment horizontal="right" vertical="center"/>
      <protection/>
    </xf>
    <xf numFmtId="0" fontId="1" fillId="0" borderId="1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49" fontId="3" fillId="0" borderId="29" xfId="0" applyNumberFormat="1" applyFont="1" applyFill="1" applyBorder="1" applyAlignment="1" applyProtection="1">
      <alignment horizontal="left" vertical="center"/>
      <protection/>
    </xf>
    <xf numFmtId="49" fontId="3" fillId="0" borderId="30" xfId="0" applyNumberFormat="1" applyFont="1" applyFill="1" applyBorder="1" applyAlignment="1" applyProtection="1">
      <alignment horizontal="left" vertical="center"/>
      <protection/>
    </xf>
    <xf numFmtId="49" fontId="3" fillId="0" borderId="30" xfId="0" applyNumberFormat="1" applyFont="1" applyFill="1" applyBorder="1" applyAlignment="1" applyProtection="1">
      <alignment horizontal="center" vertical="center"/>
      <protection/>
    </xf>
    <xf numFmtId="49" fontId="3" fillId="0" borderId="31" xfId="0" applyNumberFormat="1" applyFont="1" applyFill="1" applyBorder="1" applyAlignment="1" applyProtection="1">
      <alignment horizontal="right" vertical="center"/>
      <protection/>
    </xf>
    <xf numFmtId="49" fontId="3" fillId="0" borderId="32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33" xfId="0" applyNumberFormat="1" applyFont="1" applyFill="1" applyBorder="1" applyAlignment="1" applyProtection="1">
      <alignment horizontal="center" vertical="center"/>
      <protection/>
    </xf>
    <xf numFmtId="49" fontId="11" fillId="33" borderId="17" xfId="0" applyNumberFormat="1" applyFont="1" applyFill="1" applyBorder="1" applyAlignment="1" applyProtection="1">
      <alignment horizontal="left" vertical="center"/>
      <protection/>
    </xf>
    <xf numFmtId="49" fontId="12" fillId="33" borderId="17" xfId="0" applyNumberFormat="1" applyFont="1" applyFill="1" applyBorder="1" applyAlignment="1" applyProtection="1">
      <alignment horizontal="left" vertical="center"/>
      <protection/>
    </xf>
    <xf numFmtId="4" fontId="12" fillId="33" borderId="17" xfId="0" applyNumberFormat="1" applyFont="1" applyFill="1" applyBorder="1" applyAlignment="1" applyProtection="1">
      <alignment horizontal="right" vertical="center"/>
      <protection/>
    </xf>
    <xf numFmtId="49" fontId="12" fillId="33" borderId="17" xfId="0" applyNumberFormat="1" applyFont="1" applyFill="1" applyBorder="1" applyAlignment="1" applyProtection="1">
      <alignment horizontal="right" vertical="center"/>
      <protection/>
    </xf>
    <xf numFmtId="49" fontId="11" fillId="0" borderId="17" xfId="0" applyNumberFormat="1" applyFont="1" applyFill="1" applyBorder="1" applyAlignment="1" applyProtection="1">
      <alignment horizontal="left" vertical="center"/>
      <protection/>
    </xf>
    <xf numFmtId="4" fontId="11" fillId="0" borderId="17" xfId="0" applyNumberFormat="1" applyFont="1" applyFill="1" applyBorder="1" applyAlignment="1" applyProtection="1">
      <alignment horizontal="right" vertical="center"/>
      <protection/>
    </xf>
    <xf numFmtId="49" fontId="11" fillId="33" borderId="34" xfId="0" applyNumberFormat="1" applyFont="1" applyFill="1" applyBorder="1" applyAlignment="1" applyProtection="1">
      <alignment horizontal="left" vertical="center"/>
      <protection/>
    </xf>
    <xf numFmtId="4" fontId="12" fillId="33" borderId="35" xfId="0" applyNumberFormat="1" applyFont="1" applyFill="1" applyBorder="1" applyAlignment="1" applyProtection="1">
      <alignment horizontal="right" vertical="center"/>
      <protection/>
    </xf>
    <xf numFmtId="49" fontId="11" fillId="0" borderId="34" xfId="0" applyNumberFormat="1" applyFont="1" applyFill="1" applyBorder="1" applyAlignment="1" applyProtection="1">
      <alignment horizontal="left" vertical="center"/>
      <protection/>
    </xf>
    <xf numFmtId="4" fontId="11" fillId="0" borderId="35" xfId="0" applyNumberFormat="1" applyFont="1" applyFill="1" applyBorder="1" applyAlignment="1" applyProtection="1">
      <alignment horizontal="right" vertical="center"/>
      <protection/>
    </xf>
    <xf numFmtId="0" fontId="1" fillId="0" borderId="36" xfId="0" applyNumberFormat="1" applyFont="1" applyFill="1" applyBorder="1" applyAlignment="1" applyProtection="1">
      <alignment vertical="center"/>
      <protection/>
    </xf>
    <xf numFmtId="0" fontId="1" fillId="0" borderId="37" xfId="0" applyNumberFormat="1" applyFont="1" applyFill="1" applyBorder="1" applyAlignment="1" applyProtection="1">
      <alignment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38" xfId="0" applyNumberFormat="1" applyFont="1" applyFill="1" applyBorder="1" applyAlignment="1" applyProtection="1">
      <alignment horizontal="left" vertical="center"/>
      <protection/>
    </xf>
    <xf numFmtId="0" fontId="1" fillId="0" borderId="27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49" fontId="1" fillId="0" borderId="39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0" fontId="1" fillId="0" borderId="42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49" fontId="12" fillId="33" borderId="17" xfId="0" applyNumberFormat="1" applyFont="1" applyFill="1" applyBorder="1" applyAlignment="1" applyProtection="1">
      <alignment horizontal="left" vertical="center"/>
      <protection/>
    </xf>
    <xf numFmtId="0" fontId="12" fillId="33" borderId="17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49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44" xfId="0" applyNumberFormat="1" applyFont="1" applyFill="1" applyBorder="1" applyAlignment="1" applyProtection="1">
      <alignment horizontal="center" vertical="center"/>
      <protection/>
    </xf>
    <xf numFmtId="0" fontId="3" fillId="0" borderId="45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left" vertical="center"/>
      <protection/>
    </xf>
    <xf numFmtId="49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49" fontId="1" fillId="0" borderId="40" xfId="0" applyNumberFormat="1" applyFont="1" applyFill="1" applyBorder="1" applyAlignment="1" applyProtection="1">
      <alignment horizontal="left" vertical="center"/>
      <protection/>
    </xf>
    <xf numFmtId="49" fontId="1" fillId="0" borderId="41" xfId="0" applyNumberFormat="1" applyFont="1" applyFill="1" applyBorder="1" applyAlignment="1" applyProtection="1">
      <alignment horizontal="left" vertical="center"/>
      <protection/>
    </xf>
    <xf numFmtId="14" fontId="1" fillId="0" borderId="41" xfId="0" applyNumberFormat="1" applyFont="1" applyFill="1" applyBorder="1" applyAlignment="1" applyProtection="1">
      <alignment horizontal="left" vertical="center"/>
      <protection/>
    </xf>
    <xf numFmtId="0" fontId="1" fillId="0" borderId="46" xfId="0" applyNumberFormat="1" applyFont="1" applyFill="1" applyBorder="1" applyAlignment="1" applyProtection="1">
      <alignment horizontal="left" vertical="center"/>
      <protection/>
    </xf>
    <xf numFmtId="49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49" fontId="9" fillId="0" borderId="47" xfId="0" applyNumberFormat="1" applyFont="1" applyFill="1" applyBorder="1" applyAlignment="1" applyProtection="1">
      <alignment horizontal="left" vertical="center"/>
      <protection/>
    </xf>
    <xf numFmtId="0" fontId="9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horizontal="left" vertical="center"/>
      <protection/>
    </xf>
    <xf numFmtId="49" fontId="8" fillId="0" borderId="47" xfId="0" applyNumberFormat="1" applyFont="1" applyFill="1" applyBorder="1" applyAlignment="1" applyProtection="1">
      <alignment horizontal="left" vertical="center"/>
      <protection/>
    </xf>
    <xf numFmtId="0" fontId="8" fillId="0" borderId="24" xfId="0" applyNumberFormat="1" applyFont="1" applyFill="1" applyBorder="1" applyAlignment="1" applyProtection="1">
      <alignment horizontal="left" vertical="center"/>
      <protection/>
    </xf>
    <xf numFmtId="49" fontId="7" fillId="0" borderId="47" xfId="0" applyNumberFormat="1" applyFont="1" applyFill="1" applyBorder="1" applyAlignment="1" applyProtection="1">
      <alignment horizontal="left" vertical="center"/>
      <protection/>
    </xf>
    <xf numFmtId="0" fontId="7" fillId="0" borderId="24" xfId="0" applyNumberFormat="1" applyFont="1" applyFill="1" applyBorder="1" applyAlignment="1" applyProtection="1">
      <alignment horizontal="left" vertical="center"/>
      <protection/>
    </xf>
    <xf numFmtId="49" fontId="7" fillId="33" borderId="47" xfId="0" applyNumberFormat="1" applyFont="1" applyFill="1" applyBorder="1" applyAlignment="1" applyProtection="1">
      <alignment horizontal="left" vertical="center"/>
      <protection/>
    </xf>
    <xf numFmtId="0" fontId="7" fillId="33" borderId="20" xfId="0" applyNumberFormat="1" applyFont="1" applyFill="1" applyBorder="1" applyAlignment="1" applyProtection="1">
      <alignment horizontal="left" vertical="center"/>
      <protection/>
    </xf>
    <xf numFmtId="49" fontId="8" fillId="0" borderId="26" xfId="0" applyNumberFormat="1" applyFont="1" applyFill="1" applyBorder="1" applyAlignment="1" applyProtection="1">
      <alignment horizontal="left" vertical="center"/>
      <protection/>
    </xf>
    <xf numFmtId="0" fontId="8" fillId="0" borderId="27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center"/>
      <protection/>
    </xf>
    <xf numFmtId="49" fontId="8" fillId="0" borderId="48" xfId="0" applyNumberFormat="1" applyFont="1" applyFill="1" applyBorder="1" applyAlignment="1" applyProtection="1">
      <alignment horizontal="left" vertical="center"/>
      <protection/>
    </xf>
    <xf numFmtId="0" fontId="8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49" xfId="0" applyNumberFormat="1" applyFont="1" applyFill="1" applyBorder="1" applyAlignment="1" applyProtection="1">
      <alignment horizontal="left" vertical="center"/>
      <protection/>
    </xf>
    <xf numFmtId="49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25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7"/>
  <sheetViews>
    <sheetView zoomScalePageLayoutView="0" workbookViewId="0" topLeftCell="A1">
      <selection activeCell="D45" sqref="D45"/>
    </sheetView>
  </sheetViews>
  <sheetFormatPr defaultColWidth="11.421875" defaultRowHeight="12.75"/>
  <cols>
    <col min="1" max="2" width="3.7109375" style="0" customWidth="1"/>
    <col min="3" max="3" width="13.28125" style="0" customWidth="1"/>
    <col min="4" max="4" width="41.00390625" style="0" customWidth="1"/>
    <col min="5" max="5" width="4.28125" style="0" customWidth="1"/>
    <col min="6" max="6" width="10.8515625" style="0" customWidth="1"/>
    <col min="7" max="12" width="10.28125" style="0" customWidth="1"/>
    <col min="13" max="13" width="11.421875" style="0" customWidth="1"/>
    <col min="14" max="37" width="12.140625" style="0" hidden="1" customWidth="1"/>
  </cols>
  <sheetData>
    <row r="1" spans="1:12" ht="21.75" customHeight="1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3" ht="12.75">
      <c r="A2" s="60" t="s">
        <v>1</v>
      </c>
      <c r="B2" s="61"/>
      <c r="C2" s="61"/>
      <c r="D2" s="56" t="s">
        <v>28</v>
      </c>
      <c r="E2" s="50" t="s">
        <v>45</v>
      </c>
      <c r="F2" s="61"/>
      <c r="G2" s="50"/>
      <c r="H2" s="61"/>
      <c r="I2" s="50" t="s">
        <v>59</v>
      </c>
      <c r="J2" s="50" t="s">
        <v>64</v>
      </c>
      <c r="K2" s="61"/>
      <c r="L2" s="63"/>
      <c r="M2" s="7"/>
    </row>
    <row r="3" spans="1:13" ht="12.75">
      <c r="A3" s="62"/>
      <c r="B3" s="51"/>
      <c r="C3" s="51"/>
      <c r="D3" s="57"/>
      <c r="E3" s="51"/>
      <c r="F3" s="51"/>
      <c r="G3" s="51"/>
      <c r="H3" s="51"/>
      <c r="I3" s="51"/>
      <c r="J3" s="51"/>
      <c r="K3" s="51"/>
      <c r="L3" s="64"/>
      <c r="M3" s="7"/>
    </row>
    <row r="4" spans="1:13" ht="12.75">
      <c r="A4" s="53" t="s">
        <v>2</v>
      </c>
      <c r="B4" s="51"/>
      <c r="C4" s="51"/>
      <c r="D4" s="52" t="s">
        <v>29</v>
      </c>
      <c r="E4" s="52" t="s">
        <v>46</v>
      </c>
      <c r="F4" s="51"/>
      <c r="G4" s="66"/>
      <c r="H4" s="51"/>
      <c r="I4" s="52" t="s">
        <v>60</v>
      </c>
      <c r="J4" s="52"/>
      <c r="K4" s="51"/>
      <c r="L4" s="64"/>
      <c r="M4" s="7"/>
    </row>
    <row r="5" spans="1:13" ht="12.75">
      <c r="A5" s="62"/>
      <c r="B5" s="51"/>
      <c r="C5" s="51"/>
      <c r="D5" s="51"/>
      <c r="E5" s="51"/>
      <c r="F5" s="51"/>
      <c r="G5" s="51"/>
      <c r="H5" s="51"/>
      <c r="I5" s="51"/>
      <c r="J5" s="51"/>
      <c r="K5" s="51"/>
      <c r="L5" s="64"/>
      <c r="M5" s="7"/>
    </row>
    <row r="6" spans="1:13" ht="12.75">
      <c r="A6" s="53" t="s">
        <v>3</v>
      </c>
      <c r="B6" s="51"/>
      <c r="C6" s="51"/>
      <c r="D6" s="52" t="s">
        <v>30</v>
      </c>
      <c r="E6" s="52" t="s">
        <v>47</v>
      </c>
      <c r="F6" s="51"/>
      <c r="G6" s="51"/>
      <c r="H6" s="51"/>
      <c r="I6" s="52" t="s">
        <v>61</v>
      </c>
      <c r="J6" s="52" t="s">
        <v>65</v>
      </c>
      <c r="K6" s="51"/>
      <c r="L6" s="64"/>
      <c r="M6" s="7"/>
    </row>
    <row r="7" spans="1:13" ht="12.75">
      <c r="A7" s="62"/>
      <c r="B7" s="51"/>
      <c r="C7" s="51"/>
      <c r="D7" s="51"/>
      <c r="E7" s="51"/>
      <c r="F7" s="51"/>
      <c r="G7" s="51"/>
      <c r="H7" s="51"/>
      <c r="I7" s="51"/>
      <c r="J7" s="51"/>
      <c r="K7" s="51"/>
      <c r="L7" s="64"/>
      <c r="M7" s="7"/>
    </row>
    <row r="8" spans="1:13" ht="12.75">
      <c r="A8" s="53" t="s">
        <v>4</v>
      </c>
      <c r="B8" s="51"/>
      <c r="C8" s="51"/>
      <c r="D8" s="52" t="s">
        <v>31</v>
      </c>
      <c r="E8" s="52" t="s">
        <v>48</v>
      </c>
      <c r="F8" s="51"/>
      <c r="G8" s="66"/>
      <c r="H8" s="51"/>
      <c r="I8" s="52" t="s">
        <v>62</v>
      </c>
      <c r="J8" s="52"/>
      <c r="K8" s="51"/>
      <c r="L8" s="64"/>
      <c r="M8" s="7"/>
    </row>
    <row r="9" spans="1:13" ht="12.75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  <c r="L9" s="65"/>
      <c r="M9" s="7"/>
    </row>
    <row r="10" spans="1:13" ht="12.75">
      <c r="A10" s="1" t="s">
        <v>5</v>
      </c>
      <c r="B10" s="3" t="s">
        <v>5</v>
      </c>
      <c r="C10" s="3" t="s">
        <v>5</v>
      </c>
      <c r="D10" s="3" t="s">
        <v>5</v>
      </c>
      <c r="E10" s="3" t="s">
        <v>5</v>
      </c>
      <c r="F10" s="3" t="s">
        <v>5</v>
      </c>
      <c r="G10" s="5" t="s">
        <v>54</v>
      </c>
      <c r="H10" s="70" t="s">
        <v>56</v>
      </c>
      <c r="I10" s="71"/>
      <c r="J10" s="72"/>
      <c r="K10" s="70" t="s">
        <v>67</v>
      </c>
      <c r="L10" s="72"/>
      <c r="M10" s="8"/>
    </row>
    <row r="11" spans="1:24" ht="12.75">
      <c r="A11" s="31" t="s">
        <v>6</v>
      </c>
      <c r="B11" s="32" t="s">
        <v>14</v>
      </c>
      <c r="C11" s="32" t="s">
        <v>15</v>
      </c>
      <c r="D11" s="32" t="s">
        <v>32</v>
      </c>
      <c r="E11" s="32" t="s">
        <v>49</v>
      </c>
      <c r="F11" s="33" t="s">
        <v>53</v>
      </c>
      <c r="G11" s="34" t="s">
        <v>55</v>
      </c>
      <c r="H11" s="35" t="s">
        <v>57</v>
      </c>
      <c r="I11" s="36" t="s">
        <v>63</v>
      </c>
      <c r="J11" s="37" t="s">
        <v>66</v>
      </c>
      <c r="K11" s="35" t="s">
        <v>54</v>
      </c>
      <c r="L11" s="37" t="s">
        <v>66</v>
      </c>
      <c r="M11" s="8"/>
      <c r="P11" s="6" t="s">
        <v>68</v>
      </c>
      <c r="Q11" s="6" t="s">
        <v>69</v>
      </c>
      <c r="R11" s="6" t="s">
        <v>72</v>
      </c>
      <c r="S11" s="6" t="s">
        <v>73</v>
      </c>
      <c r="T11" s="6" t="s">
        <v>74</v>
      </c>
      <c r="U11" s="6" t="s">
        <v>75</v>
      </c>
      <c r="V11" s="6" t="s">
        <v>76</v>
      </c>
      <c r="W11" s="6" t="s">
        <v>77</v>
      </c>
      <c r="X11" s="6" t="s">
        <v>78</v>
      </c>
    </row>
    <row r="12" spans="1:37" ht="12.75">
      <c r="A12" s="44"/>
      <c r="B12" s="38"/>
      <c r="C12" s="39" t="s">
        <v>16</v>
      </c>
      <c r="D12" s="67" t="s">
        <v>33</v>
      </c>
      <c r="E12" s="68"/>
      <c r="F12" s="68"/>
      <c r="G12" s="68"/>
      <c r="H12" s="40">
        <f>SUM(H13:H13)</f>
        <v>0</v>
      </c>
      <c r="I12" s="40">
        <f>SUM(I13:I13)</f>
        <v>0</v>
      </c>
      <c r="J12" s="40">
        <f>H12+I12</f>
        <v>0</v>
      </c>
      <c r="K12" s="41"/>
      <c r="L12" s="45">
        <f>SUM(L13:L13)</f>
        <v>25.200000000000003</v>
      </c>
      <c r="P12" s="10">
        <f>IF(Q12="PR",J12,SUM(O13:O13))</f>
        <v>0</v>
      </c>
      <c r="Q12" s="6" t="s">
        <v>70</v>
      </c>
      <c r="R12" s="10">
        <f>IF(Q12="HS",H12,0)</f>
        <v>0</v>
      </c>
      <c r="S12" s="10">
        <f>IF(Q12="HS",I12-P12,0)</f>
        <v>0</v>
      </c>
      <c r="T12" s="10">
        <f>IF(Q12="PS",H12,0)</f>
        <v>0</v>
      </c>
      <c r="U12" s="10">
        <f>IF(Q12="PS",I12-P12,0)</f>
        <v>0</v>
      </c>
      <c r="V12" s="10">
        <f>IF(Q12="MP",H12,0)</f>
        <v>0</v>
      </c>
      <c r="W12" s="10">
        <f>IF(Q12="MP",I12-P12,0)</f>
        <v>0</v>
      </c>
      <c r="X12" s="10">
        <f>IF(Q12="OM",H12,0)</f>
        <v>0</v>
      </c>
      <c r="Y12" s="6"/>
      <c r="AI12" s="10">
        <f>SUM(Z13:Z13)</f>
        <v>0</v>
      </c>
      <c r="AJ12" s="10">
        <f>SUM(AA13:AA13)</f>
        <v>0</v>
      </c>
      <c r="AK12" s="10">
        <f>SUM(AB13:AB13)</f>
        <v>0</v>
      </c>
    </row>
    <row r="13" spans="1:32" ht="12.75">
      <c r="A13" s="46" t="s">
        <v>7</v>
      </c>
      <c r="B13" s="42"/>
      <c r="C13" s="42" t="s">
        <v>17</v>
      </c>
      <c r="D13" s="42" t="s">
        <v>34</v>
      </c>
      <c r="E13" s="42" t="s">
        <v>50</v>
      </c>
      <c r="F13" s="43">
        <v>45</v>
      </c>
      <c r="G13" s="43"/>
      <c r="H13" s="43">
        <f>ROUND(F13*AE13,2)</f>
        <v>0</v>
      </c>
      <c r="I13" s="43">
        <f>J13-H13</f>
        <v>0</v>
      </c>
      <c r="J13" s="43">
        <f>ROUND(F13*G13,2)</f>
        <v>0</v>
      </c>
      <c r="K13" s="43">
        <v>0.56</v>
      </c>
      <c r="L13" s="47">
        <f>F13*K13</f>
        <v>25.200000000000003</v>
      </c>
      <c r="N13" s="9" t="s">
        <v>7</v>
      </c>
      <c r="O13" s="4">
        <f>IF(N13="5",I13,0)</f>
        <v>0</v>
      </c>
      <c r="Z13" s="4">
        <f>IF(AD13=0,J13,0)</f>
        <v>0</v>
      </c>
      <c r="AA13" s="4">
        <f>IF(AD13=9,J13,0)</f>
        <v>0</v>
      </c>
      <c r="AB13" s="4">
        <f>IF(AD13=19,J13,0)</f>
        <v>0</v>
      </c>
      <c r="AD13" s="4">
        <v>19</v>
      </c>
      <c r="AE13" s="4">
        <f>G13*0</f>
        <v>0</v>
      </c>
      <c r="AF13" s="4">
        <f>G13*(1-0)</f>
        <v>0</v>
      </c>
    </row>
    <row r="14" spans="1:37" ht="12.75">
      <c r="A14" s="44"/>
      <c r="B14" s="38"/>
      <c r="C14" s="39" t="s">
        <v>18</v>
      </c>
      <c r="D14" s="67" t="s">
        <v>35</v>
      </c>
      <c r="E14" s="68"/>
      <c r="F14" s="68"/>
      <c r="G14" s="68"/>
      <c r="H14" s="40">
        <f>SUM(H15:H16)</f>
        <v>0</v>
      </c>
      <c r="I14" s="40">
        <f>SUM(I15:I16)</f>
        <v>0</v>
      </c>
      <c r="J14" s="40">
        <f>H14+I14</f>
        <v>0</v>
      </c>
      <c r="K14" s="41"/>
      <c r="L14" s="45">
        <f>SUM(L15:L16)</f>
        <v>3.85354</v>
      </c>
      <c r="P14" s="10">
        <f>IF(Q14="PR",J14,SUM(O15:O16))</f>
        <v>0</v>
      </c>
      <c r="Q14" s="6" t="s">
        <v>70</v>
      </c>
      <c r="R14" s="10">
        <f>IF(Q14="HS",H14,0)</f>
        <v>0</v>
      </c>
      <c r="S14" s="10">
        <f>IF(Q14="HS",I14-P14,0)</f>
        <v>0</v>
      </c>
      <c r="T14" s="10">
        <f>IF(Q14="PS",H14,0)</f>
        <v>0</v>
      </c>
      <c r="U14" s="10">
        <f>IF(Q14="PS",I14-P14,0)</f>
        <v>0</v>
      </c>
      <c r="V14" s="10">
        <f>IF(Q14="MP",H14,0)</f>
        <v>0</v>
      </c>
      <c r="W14" s="10">
        <f>IF(Q14="MP",I14-P14,0)</f>
        <v>0</v>
      </c>
      <c r="X14" s="10">
        <f>IF(Q14="OM",H14,0)</f>
        <v>0</v>
      </c>
      <c r="Y14" s="6"/>
      <c r="AI14" s="10">
        <f>SUM(Z15:Z16)</f>
        <v>0</v>
      </c>
      <c r="AJ14" s="10">
        <f>SUM(AA15:AA16)</f>
        <v>0</v>
      </c>
      <c r="AK14" s="10">
        <f>SUM(AB15:AB16)</f>
        <v>0</v>
      </c>
    </row>
    <row r="15" spans="1:32" ht="12.75">
      <c r="A15" s="46" t="s">
        <v>8</v>
      </c>
      <c r="B15" s="42"/>
      <c r="C15" s="42" t="s">
        <v>19</v>
      </c>
      <c r="D15" s="42" t="s">
        <v>36</v>
      </c>
      <c r="E15" s="42" t="s">
        <v>51</v>
      </c>
      <c r="F15" s="43">
        <v>1.3</v>
      </c>
      <c r="G15" s="43"/>
      <c r="H15" s="43">
        <f>ROUND(F15*AE15,2)</f>
        <v>0</v>
      </c>
      <c r="I15" s="43">
        <f>J15-H15</f>
        <v>0</v>
      </c>
      <c r="J15" s="43">
        <f>ROUND(F15*G15,2)</f>
        <v>0</v>
      </c>
      <c r="K15" s="43">
        <v>2.95</v>
      </c>
      <c r="L15" s="47">
        <f>F15*K15</f>
        <v>3.8350000000000004</v>
      </c>
      <c r="N15" s="9" t="s">
        <v>7</v>
      </c>
      <c r="O15" s="4">
        <f>IF(N15="5",I15,0)</f>
        <v>0</v>
      </c>
      <c r="Z15" s="4">
        <f>IF(AD15=0,J15,0)</f>
        <v>0</v>
      </c>
      <c r="AA15" s="4">
        <f>IF(AD15=9,J15,0)</f>
        <v>0</v>
      </c>
      <c r="AB15" s="4">
        <f>IF(AD15=19,J15,0)</f>
        <v>0</v>
      </c>
      <c r="AD15" s="4">
        <v>19</v>
      </c>
      <c r="AE15" s="4">
        <f>G15*0.732821494063607</f>
        <v>0</v>
      </c>
      <c r="AF15" s="4">
        <f>G15*(1-0.732821494063607)</f>
        <v>0</v>
      </c>
    </row>
    <row r="16" spans="1:32" ht="12.75">
      <c r="A16" s="46" t="s">
        <v>9</v>
      </c>
      <c r="B16" s="42"/>
      <c r="C16" s="42" t="s">
        <v>20</v>
      </c>
      <c r="D16" s="42" t="s">
        <v>37</v>
      </c>
      <c r="E16" s="42" t="s">
        <v>52</v>
      </c>
      <c r="F16" s="43">
        <v>0.018</v>
      </c>
      <c r="G16" s="43"/>
      <c r="H16" s="43">
        <f>ROUND(F16*AE16,2)</f>
        <v>0</v>
      </c>
      <c r="I16" s="43">
        <f>J16-H16</f>
        <v>0</v>
      </c>
      <c r="J16" s="43">
        <f>ROUND(F16*G16,2)</f>
        <v>0</v>
      </c>
      <c r="K16" s="43">
        <v>1.03</v>
      </c>
      <c r="L16" s="47">
        <f>F16*K16</f>
        <v>0.018539999999999997</v>
      </c>
      <c r="N16" s="9" t="s">
        <v>7</v>
      </c>
      <c r="O16" s="4">
        <f>IF(N16="5",I16,0)</f>
        <v>0</v>
      </c>
      <c r="Z16" s="4">
        <f>IF(AD16=0,J16,0)</f>
        <v>0</v>
      </c>
      <c r="AA16" s="4">
        <f>IF(AD16=9,J16,0)</f>
        <v>0</v>
      </c>
      <c r="AB16" s="4">
        <f>IF(AD16=19,J16,0)</f>
        <v>0</v>
      </c>
      <c r="AD16" s="4">
        <v>19</v>
      </c>
      <c r="AE16" s="4">
        <f>G16*0.66297292370683</f>
        <v>0</v>
      </c>
      <c r="AF16" s="4">
        <f>G16*(1-0.66297292370683)</f>
        <v>0</v>
      </c>
    </row>
    <row r="17" spans="1:37" ht="12.75">
      <c r="A17" s="44"/>
      <c r="B17" s="38"/>
      <c r="C17" s="39" t="s">
        <v>21</v>
      </c>
      <c r="D17" s="67" t="s">
        <v>38</v>
      </c>
      <c r="E17" s="68"/>
      <c r="F17" s="68"/>
      <c r="G17" s="68"/>
      <c r="H17" s="40">
        <f>SUM(H18:H19)</f>
        <v>0</v>
      </c>
      <c r="I17" s="40">
        <f>SUM(I18:I19)</f>
        <v>0</v>
      </c>
      <c r="J17" s="40">
        <f>H17+I17</f>
        <v>0</v>
      </c>
      <c r="K17" s="41"/>
      <c r="L17" s="45">
        <f>SUM(L18:L19)</f>
        <v>60.23534399999999</v>
      </c>
      <c r="P17" s="10">
        <f>IF(Q17="PR",J17,SUM(O18:O19))</f>
        <v>0</v>
      </c>
      <c r="Q17" s="6" t="s">
        <v>70</v>
      </c>
      <c r="R17" s="10">
        <f>IF(Q17="HS",H17,0)</f>
        <v>0</v>
      </c>
      <c r="S17" s="10">
        <f>IF(Q17="HS",I17-P17,0)</f>
        <v>0</v>
      </c>
      <c r="T17" s="10">
        <f>IF(Q17="PS",H17,0)</f>
        <v>0</v>
      </c>
      <c r="U17" s="10">
        <f>IF(Q17="PS",I17-P17,0)</f>
        <v>0</v>
      </c>
      <c r="V17" s="10">
        <f>IF(Q17="MP",H17,0)</f>
        <v>0</v>
      </c>
      <c r="W17" s="10">
        <f>IF(Q17="MP",I17-P17,0)</f>
        <v>0</v>
      </c>
      <c r="X17" s="10">
        <f>IF(Q17="OM",H17,0)</f>
        <v>0</v>
      </c>
      <c r="Y17" s="6"/>
      <c r="AI17" s="10">
        <f>SUM(Z18:Z19)</f>
        <v>0</v>
      </c>
      <c r="AJ17" s="10">
        <f>SUM(AA18:AA19)</f>
        <v>0</v>
      </c>
      <c r="AK17" s="10">
        <f>SUM(AB18:AB19)</f>
        <v>0</v>
      </c>
    </row>
    <row r="18" spans="1:32" ht="12.75">
      <c r="A18" s="46" t="s">
        <v>10</v>
      </c>
      <c r="B18" s="42"/>
      <c r="C18" s="42" t="s">
        <v>22</v>
      </c>
      <c r="D18" s="42" t="s">
        <v>39</v>
      </c>
      <c r="E18" s="42" t="s">
        <v>50</v>
      </c>
      <c r="F18" s="43">
        <v>93.6</v>
      </c>
      <c r="G18" s="43"/>
      <c r="H18" s="43">
        <f>ROUND(F18*AE18,2)</f>
        <v>0</v>
      </c>
      <c r="I18" s="43">
        <f>J18-H18</f>
        <v>0</v>
      </c>
      <c r="J18" s="43">
        <f>ROUND(F18*G18,2)</f>
        <v>0</v>
      </c>
      <c r="K18" s="43">
        <v>0.51166</v>
      </c>
      <c r="L18" s="47">
        <f>F18*K18</f>
        <v>47.891375999999994</v>
      </c>
      <c r="N18" s="9" t="s">
        <v>7</v>
      </c>
      <c r="O18" s="4">
        <f>IF(N18="5",I18,0)</f>
        <v>0</v>
      </c>
      <c r="Z18" s="4">
        <f>IF(AD18=0,J18,0)</f>
        <v>0</v>
      </c>
      <c r="AA18" s="4">
        <f>IF(AD18=9,J18,0)</f>
        <v>0</v>
      </c>
      <c r="AB18" s="4">
        <f>IF(AD18=19,J18,0)</f>
        <v>0</v>
      </c>
      <c r="AD18" s="4">
        <v>19</v>
      </c>
      <c r="AE18" s="4">
        <f>G18*0.880615384615385</f>
        <v>0</v>
      </c>
      <c r="AF18" s="4">
        <f>G18*(1-0.880615384615385)</f>
        <v>0</v>
      </c>
    </row>
    <row r="19" spans="1:32" ht="12.75">
      <c r="A19" s="46" t="s">
        <v>11</v>
      </c>
      <c r="B19" s="42"/>
      <c r="C19" s="42" t="s">
        <v>23</v>
      </c>
      <c r="D19" s="42" t="s">
        <v>40</v>
      </c>
      <c r="E19" s="42" t="s">
        <v>50</v>
      </c>
      <c r="F19" s="43">
        <v>93.6</v>
      </c>
      <c r="G19" s="43"/>
      <c r="H19" s="43">
        <f>ROUND(F19*AE19,2)</f>
        <v>0</v>
      </c>
      <c r="I19" s="43">
        <f>J19-H19</f>
        <v>0</v>
      </c>
      <c r="J19" s="43">
        <f>ROUND(F19*G19,2)</f>
        <v>0</v>
      </c>
      <c r="K19" s="43">
        <v>0.13188</v>
      </c>
      <c r="L19" s="47">
        <f>F19*K19</f>
        <v>12.343967999999998</v>
      </c>
      <c r="N19" s="9" t="s">
        <v>7</v>
      </c>
      <c r="O19" s="4">
        <f>IF(N19="5",I19,0)</f>
        <v>0</v>
      </c>
      <c r="Z19" s="4">
        <f>IF(AD19=0,J19,0)</f>
        <v>0</v>
      </c>
      <c r="AA19" s="4">
        <f>IF(AD19=9,J19,0)</f>
        <v>0</v>
      </c>
      <c r="AB19" s="4">
        <f>IF(AD19=19,J19,0)</f>
        <v>0</v>
      </c>
      <c r="AD19" s="4">
        <v>19</v>
      </c>
      <c r="AE19" s="4">
        <f>G19*0</f>
        <v>0</v>
      </c>
      <c r="AF19" s="4">
        <f>G19*(1-0)</f>
        <v>0</v>
      </c>
    </row>
    <row r="20" spans="1:37" ht="12.75">
      <c r="A20" s="44"/>
      <c r="B20" s="38"/>
      <c r="C20" s="39" t="s">
        <v>24</v>
      </c>
      <c r="D20" s="67" t="s">
        <v>41</v>
      </c>
      <c r="E20" s="68"/>
      <c r="F20" s="68"/>
      <c r="G20" s="68"/>
      <c r="H20" s="40">
        <f>SUM(H21:H21)</f>
        <v>0</v>
      </c>
      <c r="I20" s="40">
        <f>SUM(I21:I21)</f>
        <v>0</v>
      </c>
      <c r="J20" s="40">
        <f>H20+I20</f>
        <v>0</v>
      </c>
      <c r="K20" s="41"/>
      <c r="L20" s="45">
        <f>SUM(L21:L21)</f>
        <v>0</v>
      </c>
      <c r="P20" s="10">
        <f>IF(Q20="PR",J20,SUM(O21:O21))</f>
        <v>0</v>
      </c>
      <c r="Q20" s="6" t="s">
        <v>70</v>
      </c>
      <c r="R20" s="10">
        <f>IF(Q20="HS",H20,0)</f>
        <v>0</v>
      </c>
      <c r="S20" s="10">
        <f>IF(Q20="HS",I20-P20,0)</f>
        <v>0</v>
      </c>
      <c r="T20" s="10">
        <f>IF(Q20="PS",H20,0)</f>
        <v>0</v>
      </c>
      <c r="U20" s="10">
        <f>IF(Q20="PS",I20-P20,0)</f>
        <v>0</v>
      </c>
      <c r="V20" s="10">
        <f>IF(Q20="MP",H20,0)</f>
        <v>0</v>
      </c>
      <c r="W20" s="10">
        <f>IF(Q20="MP",I20-P20,0)</f>
        <v>0</v>
      </c>
      <c r="X20" s="10">
        <f>IF(Q20="OM",H20,0)</f>
        <v>0</v>
      </c>
      <c r="Y20" s="6"/>
      <c r="AI20" s="10">
        <f>SUM(Z21:Z21)</f>
        <v>0</v>
      </c>
      <c r="AJ20" s="10">
        <f>SUM(AA21:AA21)</f>
        <v>0</v>
      </c>
      <c r="AK20" s="10">
        <f>SUM(AB21:AB21)</f>
        <v>0</v>
      </c>
    </row>
    <row r="21" spans="1:32" ht="12.75">
      <c r="A21" s="46" t="s">
        <v>12</v>
      </c>
      <c r="B21" s="42"/>
      <c r="C21" s="42" t="s">
        <v>25</v>
      </c>
      <c r="D21" s="42" t="s">
        <v>42</v>
      </c>
      <c r="E21" s="42" t="s">
        <v>50</v>
      </c>
      <c r="F21" s="43">
        <v>93.6</v>
      </c>
      <c r="G21" s="43"/>
      <c r="H21" s="43">
        <f>ROUND(F21*AE21,2)</f>
        <v>0</v>
      </c>
      <c r="I21" s="43">
        <f>J21-H21</f>
        <v>0</v>
      </c>
      <c r="J21" s="43">
        <f>ROUND(F21*G21,2)</f>
        <v>0</v>
      </c>
      <c r="K21" s="43">
        <v>0</v>
      </c>
      <c r="L21" s="47">
        <f>F21*K21</f>
        <v>0</v>
      </c>
      <c r="N21" s="9" t="s">
        <v>7</v>
      </c>
      <c r="O21" s="4">
        <f>IF(N21="5",I21,0)</f>
        <v>0</v>
      </c>
      <c r="Z21" s="4">
        <f>IF(AD21=0,J21,0)</f>
        <v>0</v>
      </c>
      <c r="AA21" s="4">
        <f>IF(AD21=9,J21,0)</f>
        <v>0</v>
      </c>
      <c r="AB21" s="4">
        <f>IF(AD21=19,J21,0)</f>
        <v>0</v>
      </c>
      <c r="AD21" s="4">
        <v>19</v>
      </c>
      <c r="AE21" s="4">
        <f>G21*0</f>
        <v>0</v>
      </c>
      <c r="AF21" s="4">
        <f>G21*(1-0)</f>
        <v>0</v>
      </c>
    </row>
    <row r="22" spans="1:37" ht="12.75">
      <c r="A22" s="44"/>
      <c r="B22" s="38"/>
      <c r="C22" s="39" t="s">
        <v>26</v>
      </c>
      <c r="D22" s="67" t="s">
        <v>43</v>
      </c>
      <c r="E22" s="68"/>
      <c r="F22" s="68"/>
      <c r="G22" s="68"/>
      <c r="H22" s="40">
        <f>SUM(H23:H23)</f>
        <v>0</v>
      </c>
      <c r="I22" s="40">
        <f>SUM(I23:I23)</f>
        <v>0</v>
      </c>
      <c r="J22" s="40">
        <f>H22+I22</f>
        <v>0</v>
      </c>
      <c r="K22" s="41"/>
      <c r="L22" s="45">
        <f>SUM(L23:L23)</f>
        <v>0</v>
      </c>
      <c r="P22" s="10">
        <f>IF(Q22="PR",J22,SUM(O23:O23))</f>
        <v>0</v>
      </c>
      <c r="Q22" s="6" t="s">
        <v>71</v>
      </c>
      <c r="R22" s="10">
        <f>IF(Q22="HS",H22,0)</f>
        <v>0</v>
      </c>
      <c r="S22" s="10">
        <f>IF(Q22="HS",I22-P22,0)</f>
        <v>0</v>
      </c>
      <c r="T22" s="10">
        <f>IF(Q22="PS",H22,0)</f>
        <v>0</v>
      </c>
      <c r="U22" s="10">
        <f>IF(Q22="PS",I22-P22,0)</f>
        <v>0</v>
      </c>
      <c r="V22" s="10">
        <f>IF(Q22="MP",H22,0)</f>
        <v>0</v>
      </c>
      <c r="W22" s="10">
        <f>IF(Q22="MP",I22-P22,0)</f>
        <v>0</v>
      </c>
      <c r="X22" s="10">
        <f>IF(Q22="OM",H22,0)</f>
        <v>0</v>
      </c>
      <c r="Y22" s="6"/>
      <c r="AI22" s="10">
        <f>SUM(Z23:Z23)</f>
        <v>0</v>
      </c>
      <c r="AJ22" s="10">
        <f>SUM(AA23:AA23)</f>
        <v>0</v>
      </c>
      <c r="AK22" s="10">
        <f>SUM(AB23:AB23)</f>
        <v>0</v>
      </c>
    </row>
    <row r="23" spans="1:32" ht="12.75">
      <c r="A23" s="46" t="s">
        <v>13</v>
      </c>
      <c r="B23" s="42"/>
      <c r="C23" s="42" t="s">
        <v>27</v>
      </c>
      <c r="D23" s="42" t="s">
        <v>44</v>
      </c>
      <c r="E23" s="42" t="s">
        <v>52</v>
      </c>
      <c r="F23" s="43">
        <v>92.26</v>
      </c>
      <c r="G23" s="43"/>
      <c r="H23" s="43">
        <f>ROUND(F23*AE23,2)</f>
        <v>0</v>
      </c>
      <c r="I23" s="43">
        <f>J23-H23</f>
        <v>0</v>
      </c>
      <c r="J23" s="43">
        <f>ROUND(F23*G23,2)</f>
        <v>0</v>
      </c>
      <c r="K23" s="43">
        <v>0</v>
      </c>
      <c r="L23" s="47">
        <f>F23*K23</f>
        <v>0</v>
      </c>
      <c r="N23" s="9" t="s">
        <v>11</v>
      </c>
      <c r="O23" s="4">
        <f>IF(N23="5",I23,0)</f>
        <v>0</v>
      </c>
      <c r="Z23" s="4">
        <f>IF(AD23=0,J23,0)</f>
        <v>0</v>
      </c>
      <c r="AA23" s="4">
        <f>IF(AD23=9,J23,0)</f>
        <v>0</v>
      </c>
      <c r="AB23" s="4">
        <f>IF(AD23=19,J23,0)</f>
        <v>0</v>
      </c>
      <c r="AD23" s="4">
        <v>19</v>
      </c>
      <c r="AE23" s="4">
        <f>G23*0</f>
        <v>0</v>
      </c>
      <c r="AF23" s="4">
        <f>G23*(1-0)</f>
        <v>0</v>
      </c>
    </row>
    <row r="24" spans="1:28" ht="12.75">
      <c r="A24" s="48"/>
      <c r="B24" s="2"/>
      <c r="C24" s="2"/>
      <c r="D24" s="2"/>
      <c r="E24" s="2"/>
      <c r="F24" s="2"/>
      <c r="G24" s="2"/>
      <c r="H24" s="56" t="s">
        <v>58</v>
      </c>
      <c r="I24" s="69"/>
      <c r="J24" s="11">
        <f>J12+J14+J17+J20+J22</f>
        <v>0</v>
      </c>
      <c r="K24" s="2"/>
      <c r="L24" s="49"/>
      <c r="Z24" s="12">
        <f>SUM(Z13:Z23)</f>
        <v>0</v>
      </c>
      <c r="AA24" s="12">
        <f>SUM(AA13:AA23)</f>
        <v>0</v>
      </c>
      <c r="AB24" s="12">
        <f>SUM(AB13:AB23)</f>
        <v>0</v>
      </c>
    </row>
    <row r="25" spans="1:12" ht="12.75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7"/>
    </row>
    <row r="26" spans="1:12" ht="12.75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7"/>
    </row>
    <row r="27" spans="1:12" ht="13.5" thickBo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30"/>
    </row>
  </sheetData>
  <sheetProtection/>
  <mergeCells count="33">
    <mergeCell ref="D20:G20"/>
    <mergeCell ref="D22:G22"/>
    <mergeCell ref="H24:I24"/>
    <mergeCell ref="H10:J10"/>
    <mergeCell ref="K10:L10"/>
    <mergeCell ref="D12:G12"/>
    <mergeCell ref="D14:G14"/>
    <mergeCell ref="G4:H5"/>
    <mergeCell ref="G6:H7"/>
    <mergeCell ref="G8:H9"/>
    <mergeCell ref="D17:G17"/>
    <mergeCell ref="E4:F5"/>
    <mergeCell ref="E6:F7"/>
    <mergeCell ref="A1:L1"/>
    <mergeCell ref="A2:C3"/>
    <mergeCell ref="A4:C5"/>
    <mergeCell ref="A6:C7"/>
    <mergeCell ref="E2:F3"/>
    <mergeCell ref="I8:I9"/>
    <mergeCell ref="J2:L3"/>
    <mergeCell ref="J4:L5"/>
    <mergeCell ref="J6:L7"/>
    <mergeCell ref="J8:L9"/>
    <mergeCell ref="I2:I3"/>
    <mergeCell ref="I4:I5"/>
    <mergeCell ref="I6:I7"/>
    <mergeCell ref="A8:C9"/>
    <mergeCell ref="D2:D3"/>
    <mergeCell ref="D4:D5"/>
    <mergeCell ref="D6:D7"/>
    <mergeCell ref="D8:D9"/>
    <mergeCell ref="E8:F9"/>
    <mergeCell ref="G2:H3"/>
  </mergeCells>
  <printOptions/>
  <pageMargins left="0.787401575" right="0.787401575" top="0.984251969" bottom="0.984251969" header="0.4921259845" footer="0.492125984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F25" sqref="F25"/>
    </sheetView>
  </sheetViews>
  <sheetFormatPr defaultColWidth="11.421875" defaultRowHeight="12.75"/>
  <cols>
    <col min="1" max="1" width="9.140625" style="0" customWidth="1"/>
    <col min="2" max="2" width="11.8515625" style="0" customWidth="1"/>
    <col min="3" max="3" width="21.7109375" style="0" customWidth="1"/>
    <col min="4" max="4" width="8.8515625" style="0" customWidth="1"/>
    <col min="5" max="5" width="14.00390625" style="0" customWidth="1"/>
    <col min="6" max="6" width="22.57421875" style="0" customWidth="1"/>
    <col min="7" max="7" width="9.140625" style="0" customWidth="1"/>
    <col min="8" max="8" width="11.8515625" style="0" customWidth="1"/>
    <col min="9" max="9" width="22.421875" style="0" customWidth="1"/>
  </cols>
  <sheetData>
    <row r="1" spans="1:9" ht="28.5" customHeight="1">
      <c r="A1" s="74" t="s">
        <v>79</v>
      </c>
      <c r="B1" s="75"/>
      <c r="C1" s="75"/>
      <c r="D1" s="75"/>
      <c r="E1" s="75"/>
      <c r="F1" s="75"/>
      <c r="G1" s="75"/>
      <c r="H1" s="75"/>
      <c r="I1" s="75"/>
    </row>
    <row r="2" spans="1:10" ht="12.75">
      <c r="A2" s="60" t="s">
        <v>1</v>
      </c>
      <c r="B2" s="61"/>
      <c r="C2" s="56" t="s">
        <v>28</v>
      </c>
      <c r="D2" s="69"/>
      <c r="E2" s="50" t="s">
        <v>59</v>
      </c>
      <c r="F2" s="50" t="s">
        <v>64</v>
      </c>
      <c r="G2" s="61"/>
      <c r="H2" s="50" t="s">
        <v>111</v>
      </c>
      <c r="I2" s="76"/>
      <c r="J2" s="7"/>
    </row>
    <row r="3" spans="1:10" ht="12.75">
      <c r="A3" s="62"/>
      <c r="B3" s="51"/>
      <c r="C3" s="57"/>
      <c r="D3" s="57"/>
      <c r="E3" s="51"/>
      <c r="F3" s="51"/>
      <c r="G3" s="51"/>
      <c r="H3" s="51"/>
      <c r="I3" s="64"/>
      <c r="J3" s="7"/>
    </row>
    <row r="4" spans="1:10" ht="12.75">
      <c r="A4" s="53" t="s">
        <v>2</v>
      </c>
      <c r="B4" s="51"/>
      <c r="C4" s="52" t="s">
        <v>29</v>
      </c>
      <c r="D4" s="51"/>
      <c r="E4" s="52" t="s">
        <v>60</v>
      </c>
      <c r="F4" s="52"/>
      <c r="G4" s="51"/>
      <c r="H4" s="52" t="s">
        <v>111</v>
      </c>
      <c r="I4" s="77"/>
      <c r="J4" s="7"/>
    </row>
    <row r="5" spans="1:10" ht="12.75">
      <c r="A5" s="62"/>
      <c r="B5" s="51"/>
      <c r="C5" s="51"/>
      <c r="D5" s="51"/>
      <c r="E5" s="51"/>
      <c r="F5" s="51"/>
      <c r="G5" s="51"/>
      <c r="H5" s="51"/>
      <c r="I5" s="64"/>
      <c r="J5" s="7"/>
    </row>
    <row r="6" spans="1:10" ht="12.75">
      <c r="A6" s="53" t="s">
        <v>3</v>
      </c>
      <c r="B6" s="51"/>
      <c r="C6" s="52" t="s">
        <v>30</v>
      </c>
      <c r="D6" s="51"/>
      <c r="E6" s="52" t="s">
        <v>61</v>
      </c>
      <c r="F6" s="52" t="s">
        <v>65</v>
      </c>
      <c r="G6" s="51"/>
      <c r="H6" s="52" t="s">
        <v>111</v>
      </c>
      <c r="I6" s="77"/>
      <c r="J6" s="7"/>
    </row>
    <row r="7" spans="1:10" ht="12.75">
      <c r="A7" s="62"/>
      <c r="B7" s="51"/>
      <c r="C7" s="51"/>
      <c r="D7" s="51"/>
      <c r="E7" s="51"/>
      <c r="F7" s="51"/>
      <c r="G7" s="51"/>
      <c r="H7" s="51"/>
      <c r="I7" s="64"/>
      <c r="J7" s="7"/>
    </row>
    <row r="8" spans="1:10" ht="12.75">
      <c r="A8" s="53" t="s">
        <v>46</v>
      </c>
      <c r="B8" s="51"/>
      <c r="C8" s="66"/>
      <c r="D8" s="51"/>
      <c r="E8" s="52" t="s">
        <v>47</v>
      </c>
      <c r="F8" s="51"/>
      <c r="G8" s="51"/>
      <c r="H8" s="52" t="s">
        <v>112</v>
      </c>
      <c r="I8" s="77" t="s">
        <v>13</v>
      </c>
      <c r="J8" s="7"/>
    </row>
    <row r="9" spans="1:10" ht="12.75">
      <c r="A9" s="62"/>
      <c r="B9" s="51"/>
      <c r="C9" s="51"/>
      <c r="D9" s="51"/>
      <c r="E9" s="51"/>
      <c r="F9" s="51"/>
      <c r="G9" s="51"/>
      <c r="H9" s="51"/>
      <c r="I9" s="64"/>
      <c r="J9" s="7"/>
    </row>
    <row r="10" spans="1:10" ht="12.75">
      <c r="A10" s="53" t="s">
        <v>4</v>
      </c>
      <c r="B10" s="51"/>
      <c r="C10" s="52" t="s">
        <v>31</v>
      </c>
      <c r="D10" s="51"/>
      <c r="E10" s="52" t="s">
        <v>62</v>
      </c>
      <c r="F10" s="52"/>
      <c r="G10" s="51"/>
      <c r="H10" s="52" t="s">
        <v>113</v>
      </c>
      <c r="I10" s="78"/>
      <c r="J10" s="7"/>
    </row>
    <row r="11" spans="1:10" ht="12.75">
      <c r="A11" s="84"/>
      <c r="B11" s="73"/>
      <c r="C11" s="73"/>
      <c r="D11" s="73"/>
      <c r="E11" s="73"/>
      <c r="F11" s="73"/>
      <c r="G11" s="73"/>
      <c r="H11" s="73"/>
      <c r="I11" s="79"/>
      <c r="J11" s="7"/>
    </row>
    <row r="12" spans="1:9" ht="23.25" customHeight="1">
      <c r="A12" s="80" t="s">
        <v>80</v>
      </c>
      <c r="B12" s="81"/>
      <c r="C12" s="81"/>
      <c r="D12" s="81"/>
      <c r="E12" s="81"/>
      <c r="F12" s="81"/>
      <c r="G12" s="81"/>
      <c r="H12" s="81"/>
      <c r="I12" s="81"/>
    </row>
    <row r="13" spans="1:10" ht="26.25" customHeight="1">
      <c r="A13" s="14" t="s">
        <v>81</v>
      </c>
      <c r="B13" s="82" t="s">
        <v>91</v>
      </c>
      <c r="C13" s="83"/>
      <c r="D13" s="14" t="s">
        <v>93</v>
      </c>
      <c r="E13" s="82" t="s">
        <v>99</v>
      </c>
      <c r="F13" s="83"/>
      <c r="G13" s="14" t="s">
        <v>100</v>
      </c>
      <c r="H13" s="82" t="s">
        <v>114</v>
      </c>
      <c r="I13" s="83"/>
      <c r="J13" s="7"/>
    </row>
    <row r="14" spans="1:10" ht="15" customHeight="1">
      <c r="A14" s="15" t="s">
        <v>82</v>
      </c>
      <c r="B14" s="20" t="s">
        <v>92</v>
      </c>
      <c r="C14" s="22">
        <f>SUM('Stavební rozpočet'!R12:R23)</f>
        <v>0</v>
      </c>
      <c r="D14" s="85" t="s">
        <v>94</v>
      </c>
      <c r="E14" s="86"/>
      <c r="F14" s="22">
        <v>0</v>
      </c>
      <c r="G14" s="85" t="s">
        <v>101</v>
      </c>
      <c r="H14" s="86"/>
      <c r="I14" s="22">
        <f>ROUND(C22*(3/100),2)</f>
        <v>0</v>
      </c>
      <c r="J14" s="7"/>
    </row>
    <row r="15" spans="1:10" ht="15" customHeight="1">
      <c r="A15" s="16"/>
      <c r="B15" s="20" t="s">
        <v>63</v>
      </c>
      <c r="C15" s="22">
        <f>SUM('Stavební rozpočet'!S12:S23)</f>
        <v>0</v>
      </c>
      <c r="D15" s="85" t="s">
        <v>95</v>
      </c>
      <c r="E15" s="86"/>
      <c r="F15" s="22">
        <v>0</v>
      </c>
      <c r="G15" s="85" t="s">
        <v>102</v>
      </c>
      <c r="H15" s="86"/>
      <c r="I15" s="22">
        <v>0</v>
      </c>
      <c r="J15" s="7"/>
    </row>
    <row r="16" spans="1:10" ht="15" customHeight="1">
      <c r="A16" s="15" t="s">
        <v>83</v>
      </c>
      <c r="B16" s="20" t="s">
        <v>92</v>
      </c>
      <c r="C16" s="22">
        <f>SUM('Stavební rozpočet'!T12:T23)</f>
        <v>0</v>
      </c>
      <c r="D16" s="85" t="s">
        <v>96</v>
      </c>
      <c r="E16" s="86"/>
      <c r="F16" s="22">
        <v>0</v>
      </c>
      <c r="G16" s="85" t="s">
        <v>103</v>
      </c>
      <c r="H16" s="86"/>
      <c r="I16" s="22">
        <v>0</v>
      </c>
      <c r="J16" s="7"/>
    </row>
    <row r="17" spans="1:10" ht="15" customHeight="1">
      <c r="A17" s="16"/>
      <c r="B17" s="20" t="s">
        <v>63</v>
      </c>
      <c r="C17" s="22">
        <f>SUM('Stavební rozpočet'!U12:U23)</f>
        <v>0</v>
      </c>
      <c r="D17" s="85"/>
      <c r="E17" s="86"/>
      <c r="F17" s="23"/>
      <c r="G17" s="85" t="s">
        <v>104</v>
      </c>
      <c r="H17" s="86"/>
      <c r="I17" s="22">
        <v>0</v>
      </c>
      <c r="J17" s="7"/>
    </row>
    <row r="18" spans="1:10" ht="15" customHeight="1">
      <c r="A18" s="15" t="s">
        <v>84</v>
      </c>
      <c r="B18" s="20" t="s">
        <v>92</v>
      </c>
      <c r="C18" s="22">
        <f>SUM('Stavební rozpočet'!V12:V23)</f>
        <v>0</v>
      </c>
      <c r="D18" s="85"/>
      <c r="E18" s="86"/>
      <c r="F18" s="23"/>
      <c r="G18" s="85" t="s">
        <v>105</v>
      </c>
      <c r="H18" s="86"/>
      <c r="I18" s="22">
        <v>0</v>
      </c>
      <c r="J18" s="7"/>
    </row>
    <row r="19" spans="1:10" ht="15" customHeight="1">
      <c r="A19" s="16"/>
      <c r="B19" s="20" t="s">
        <v>63</v>
      </c>
      <c r="C19" s="22">
        <f>SUM('Stavební rozpočet'!W12:W23)</f>
        <v>0</v>
      </c>
      <c r="D19" s="85"/>
      <c r="E19" s="86"/>
      <c r="F19" s="23"/>
      <c r="G19" s="85" t="s">
        <v>106</v>
      </c>
      <c r="H19" s="86"/>
      <c r="I19" s="22">
        <v>0</v>
      </c>
      <c r="J19" s="7"/>
    </row>
    <row r="20" spans="1:10" ht="15" customHeight="1">
      <c r="A20" s="87" t="s">
        <v>85</v>
      </c>
      <c r="B20" s="88"/>
      <c r="C20" s="22">
        <f>SUM('Stavební rozpočet'!X12:X23)</f>
        <v>0</v>
      </c>
      <c r="D20" s="85"/>
      <c r="E20" s="86"/>
      <c r="F20" s="23"/>
      <c r="G20" s="85"/>
      <c r="H20" s="86"/>
      <c r="I20" s="23"/>
      <c r="J20" s="7"/>
    </row>
    <row r="21" spans="1:10" ht="15" customHeight="1">
      <c r="A21" s="87" t="s">
        <v>86</v>
      </c>
      <c r="B21" s="88"/>
      <c r="C21" s="22">
        <f>SUM('Stavební rozpočet'!P12:P23)</f>
        <v>0</v>
      </c>
      <c r="D21" s="85"/>
      <c r="E21" s="86"/>
      <c r="F21" s="23"/>
      <c r="G21" s="85"/>
      <c r="H21" s="86"/>
      <c r="I21" s="23"/>
      <c r="J21" s="7"/>
    </row>
    <row r="22" spans="1:10" ht="16.5" customHeight="1">
      <c r="A22" s="87" t="s">
        <v>87</v>
      </c>
      <c r="B22" s="88"/>
      <c r="C22" s="22">
        <f>SUM(C14:C21)</f>
        <v>0</v>
      </c>
      <c r="D22" s="87" t="s">
        <v>97</v>
      </c>
      <c r="E22" s="88"/>
      <c r="F22" s="22">
        <f>SUM(F14:F21)</f>
        <v>0</v>
      </c>
      <c r="G22" s="87" t="s">
        <v>107</v>
      </c>
      <c r="H22" s="88"/>
      <c r="I22" s="22">
        <f>SUM(I14:I21)</f>
        <v>0</v>
      </c>
      <c r="J22" s="7"/>
    </row>
    <row r="23" spans="1:9" ht="12.75">
      <c r="A23" s="17"/>
      <c r="B23" s="17"/>
      <c r="C23" s="17"/>
      <c r="D23" s="2"/>
      <c r="E23" s="2"/>
      <c r="F23" s="2"/>
      <c r="G23" s="2"/>
      <c r="H23" s="2"/>
      <c r="I23" s="2"/>
    </row>
    <row r="24" spans="1:9" ht="15" customHeight="1">
      <c r="A24" s="89" t="s">
        <v>88</v>
      </c>
      <c r="B24" s="90"/>
      <c r="C24" s="24">
        <f>SUM('Stavební rozpočet'!Z12:Z23)</f>
        <v>0</v>
      </c>
      <c r="D24" s="21"/>
      <c r="E24" s="13"/>
      <c r="F24" s="13"/>
      <c r="G24" s="13"/>
      <c r="H24" s="13"/>
      <c r="I24" s="13"/>
    </row>
    <row r="25" spans="1:10" ht="15" customHeight="1">
      <c r="A25" s="89" t="s">
        <v>117</v>
      </c>
      <c r="B25" s="90"/>
      <c r="C25" s="24">
        <f>SUM('Stavební rozpočet'!AA12:AA23)</f>
        <v>0</v>
      </c>
      <c r="D25" s="89" t="s">
        <v>118</v>
      </c>
      <c r="E25" s="90"/>
      <c r="F25" s="24">
        <f>ROUND(C25*(10/100),2)</f>
        <v>0</v>
      </c>
      <c r="G25" s="89" t="s">
        <v>108</v>
      </c>
      <c r="H25" s="90"/>
      <c r="I25" s="24">
        <f>SUM(C24:C26)</f>
        <v>0</v>
      </c>
      <c r="J25" s="7"/>
    </row>
    <row r="26" spans="1:10" ht="15" customHeight="1">
      <c r="A26" s="89" t="s">
        <v>115</v>
      </c>
      <c r="B26" s="90"/>
      <c r="C26" s="24">
        <f>SUM('Stavební rozpočet'!AB12:AB23)+(F22+I22)</f>
        <v>0</v>
      </c>
      <c r="D26" s="89" t="s">
        <v>116</v>
      </c>
      <c r="E26" s="90"/>
      <c r="F26" s="24">
        <f>ROUND(C26*(20/100),2)</f>
        <v>0</v>
      </c>
      <c r="G26" s="89" t="s">
        <v>109</v>
      </c>
      <c r="H26" s="90"/>
      <c r="I26" s="24">
        <f>SUM(F25:F26)+I25</f>
        <v>0</v>
      </c>
      <c r="J26" s="7"/>
    </row>
    <row r="27" spans="1:9" ht="12.75">
      <c r="A27" s="18"/>
      <c r="B27" s="18"/>
      <c r="C27" s="18"/>
      <c r="D27" s="18"/>
      <c r="E27" s="18"/>
      <c r="F27" s="18"/>
      <c r="G27" s="18"/>
      <c r="H27" s="18"/>
      <c r="I27" s="18"/>
    </row>
    <row r="28" spans="1:10" ht="14.25" customHeight="1">
      <c r="A28" s="94" t="s">
        <v>89</v>
      </c>
      <c r="B28" s="95"/>
      <c r="C28" s="96"/>
      <c r="D28" s="94" t="s">
        <v>98</v>
      </c>
      <c r="E28" s="95"/>
      <c r="F28" s="96"/>
      <c r="G28" s="94" t="s">
        <v>110</v>
      </c>
      <c r="H28" s="95"/>
      <c r="I28" s="96"/>
      <c r="J28" s="8"/>
    </row>
    <row r="29" spans="1:10" ht="14.25" customHeight="1">
      <c r="A29" s="97"/>
      <c r="B29" s="98"/>
      <c r="C29" s="99"/>
      <c r="D29" s="97"/>
      <c r="E29" s="98"/>
      <c r="F29" s="99"/>
      <c r="G29" s="97"/>
      <c r="H29" s="98"/>
      <c r="I29" s="99"/>
      <c r="J29" s="8"/>
    </row>
    <row r="30" spans="1:10" ht="14.25" customHeight="1">
      <c r="A30" s="97"/>
      <c r="B30" s="98"/>
      <c r="C30" s="99"/>
      <c r="D30" s="97"/>
      <c r="E30" s="98"/>
      <c r="F30" s="99"/>
      <c r="G30" s="97"/>
      <c r="H30" s="98"/>
      <c r="I30" s="99"/>
      <c r="J30" s="8"/>
    </row>
    <row r="31" spans="1:10" ht="14.25" customHeight="1">
      <c r="A31" s="97"/>
      <c r="B31" s="98"/>
      <c r="C31" s="99"/>
      <c r="D31" s="97"/>
      <c r="E31" s="98"/>
      <c r="F31" s="99"/>
      <c r="G31" s="97"/>
      <c r="H31" s="98"/>
      <c r="I31" s="99"/>
      <c r="J31" s="8"/>
    </row>
    <row r="32" spans="1:10" ht="14.25" customHeight="1">
      <c r="A32" s="91" t="s">
        <v>90</v>
      </c>
      <c r="B32" s="92"/>
      <c r="C32" s="93"/>
      <c r="D32" s="91" t="s">
        <v>90</v>
      </c>
      <c r="E32" s="92"/>
      <c r="F32" s="93"/>
      <c r="G32" s="91" t="s">
        <v>90</v>
      </c>
      <c r="H32" s="92"/>
      <c r="I32" s="93"/>
      <c r="J32" s="8"/>
    </row>
    <row r="33" spans="1:9" ht="12.75">
      <c r="A33" s="19"/>
      <c r="B33" s="19"/>
      <c r="C33" s="19"/>
      <c r="D33" s="19"/>
      <c r="E33" s="19"/>
      <c r="F33" s="19"/>
      <c r="G33" s="19"/>
      <c r="H33" s="19"/>
      <c r="I33" s="19"/>
    </row>
  </sheetData>
  <sheetProtection/>
  <mergeCells count="78">
    <mergeCell ref="G32:I32"/>
    <mergeCell ref="G28:I28"/>
    <mergeCell ref="G29:I29"/>
    <mergeCell ref="G30:I30"/>
    <mergeCell ref="G31:I31"/>
    <mergeCell ref="A32:C32"/>
    <mergeCell ref="D28:F28"/>
    <mergeCell ref="D29:F29"/>
    <mergeCell ref="D30:F30"/>
    <mergeCell ref="D31:F31"/>
    <mergeCell ref="D32:F32"/>
    <mergeCell ref="A28:C28"/>
    <mergeCell ref="A29:C29"/>
    <mergeCell ref="A30:C30"/>
    <mergeCell ref="A31:C31"/>
    <mergeCell ref="G22:H22"/>
    <mergeCell ref="A24:B24"/>
    <mergeCell ref="A25:B25"/>
    <mergeCell ref="A26:B26"/>
    <mergeCell ref="D25:E25"/>
    <mergeCell ref="D26:E26"/>
    <mergeCell ref="G25:H25"/>
    <mergeCell ref="G26:H26"/>
    <mergeCell ref="D21:E21"/>
    <mergeCell ref="D22:E22"/>
    <mergeCell ref="G14:H14"/>
    <mergeCell ref="G15:H15"/>
    <mergeCell ref="G16:H16"/>
    <mergeCell ref="G17:H17"/>
    <mergeCell ref="G18:H18"/>
    <mergeCell ref="G19:H19"/>
    <mergeCell ref="G20:H20"/>
    <mergeCell ref="G21:H21"/>
    <mergeCell ref="A20:B20"/>
    <mergeCell ref="A21:B21"/>
    <mergeCell ref="A22:B22"/>
    <mergeCell ref="D20:E20"/>
    <mergeCell ref="D14:E14"/>
    <mergeCell ref="D15:E15"/>
    <mergeCell ref="D16:E16"/>
    <mergeCell ref="D17:E17"/>
    <mergeCell ref="D18:E18"/>
    <mergeCell ref="D19:E19"/>
    <mergeCell ref="A12:I12"/>
    <mergeCell ref="B13:C13"/>
    <mergeCell ref="E13:F13"/>
    <mergeCell ref="H13:I13"/>
    <mergeCell ref="H8:H9"/>
    <mergeCell ref="H10:H11"/>
    <mergeCell ref="F8:G9"/>
    <mergeCell ref="F10:G11"/>
    <mergeCell ref="A8:B9"/>
    <mergeCell ref="A10:B11"/>
    <mergeCell ref="I10:I11"/>
    <mergeCell ref="E8:E9"/>
    <mergeCell ref="E10:E11"/>
    <mergeCell ref="F2:G3"/>
    <mergeCell ref="F4:G5"/>
    <mergeCell ref="F6:G7"/>
    <mergeCell ref="E4:E5"/>
    <mergeCell ref="E6:E7"/>
    <mergeCell ref="H2:H3"/>
    <mergeCell ref="C10:D11"/>
    <mergeCell ref="A1:I1"/>
    <mergeCell ref="A2:B3"/>
    <mergeCell ref="A4:B5"/>
    <mergeCell ref="A6:B7"/>
    <mergeCell ref="E2:E3"/>
    <mergeCell ref="I2:I3"/>
    <mergeCell ref="I4:I5"/>
    <mergeCell ref="I6:I7"/>
    <mergeCell ref="I8:I9"/>
    <mergeCell ref="H4:H5"/>
    <mergeCell ref="H6:H7"/>
    <mergeCell ref="C2:D3"/>
    <mergeCell ref="C4:D5"/>
    <mergeCell ref="C6:D7"/>
    <mergeCell ref="C8:D9"/>
  </mergeCells>
  <printOptions/>
  <pageMargins left="0.787401575" right="0.787401575" top="0.984251969" bottom="0.984251969" header="0.4921259845" footer="0.492125984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2009-09-09T11:11:07Z</cp:lastPrinted>
  <dcterms:created xsi:type="dcterms:W3CDTF">2009-09-09T10:34:17Z</dcterms:created>
  <dcterms:modified xsi:type="dcterms:W3CDTF">2011-12-14T13:51:13Z</dcterms:modified>
  <cp:category/>
  <cp:version/>
  <cp:contentType/>
  <cp:contentStatus/>
</cp:coreProperties>
</file>