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8630" windowHeight="11520" activeTab="0"/>
  </bookViews>
  <sheets>
    <sheet name="Rekapitulace stavby" sheetId="1" r:id="rId1"/>
    <sheet name="1 - SO 01 Odstranění náno..." sheetId="2" r:id="rId2"/>
    <sheet name="2 - SO 02 Odstranění náno..." sheetId="3" r:id="rId3"/>
    <sheet name="3 - VON Vedlejší a ostatn..." sheetId="4" r:id="rId4"/>
  </sheets>
  <definedNames>
    <definedName name="_xlnm._FilterDatabase" localSheetId="1" hidden="1">'1 - SO 01 Odstranění náno...'!$C$120:$K$218</definedName>
    <definedName name="_xlnm._FilterDatabase" localSheetId="2" hidden="1">'2 - SO 02 Odstranění náno...'!$C$117:$K$133</definedName>
    <definedName name="_xlnm._FilterDatabase" localSheetId="3" hidden="1">'3 - VON Vedlejší a ostatn...'!$C$125:$K$206</definedName>
    <definedName name="_xlnm.Print_Area" localSheetId="1">'1 - SO 01 Odstranění náno...'!$C$4:$J$76,'1 - SO 01 Odstranění náno...'!$C$82:$J$102,'1 - SO 01 Odstranění náno...'!$C$108:$K$218</definedName>
    <definedName name="_xlnm.Print_Area" localSheetId="2">'2 - SO 02 Odstranění náno...'!$C$4:$J$76,'2 - SO 02 Odstranění náno...'!$C$82:$J$99,'2 - SO 02 Odstranění náno...'!$C$105:$K$133</definedName>
    <definedName name="_xlnm.Print_Area" localSheetId="3">'3 - VON Vedlejší a ostatn...'!$C$4:$J$76,'3 - VON Vedlejší a ostatn...'!$C$82:$J$107,'3 - VON Vedlejší a ostatn...'!$C$113:$K$206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'1 - SO 01 Odstranění náno...'!$120:$120</definedName>
    <definedName name="_xlnm.Print_Titles" localSheetId="2">'2 - SO 02 Odstranění náno...'!$117:$117</definedName>
    <definedName name="_xlnm.Print_Titles" localSheetId="3">'3 - VON Vedlejší a ostatn...'!$125:$125</definedName>
  </definedNames>
  <calcPr calcId="162913"/>
</workbook>
</file>

<file path=xl/sharedStrings.xml><?xml version="1.0" encoding="utf-8"?>
<sst xmlns="http://schemas.openxmlformats.org/spreadsheetml/2006/main" count="2301" uniqueCount="416">
  <si>
    <t>Export Komplet</t>
  </si>
  <si>
    <t/>
  </si>
  <si>
    <t>2.0</t>
  </si>
  <si>
    <t>ZAMOK</t>
  </si>
  <si>
    <t>False</t>
  </si>
  <si>
    <t>{24e7946a-e5ea-4f4d-8b60-6374a232a56c}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</si>
  <si>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</si>
  <si>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</si>
  <si>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</si>
  <si>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</si>
  <si>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</si>
  <si>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</si>
  <si>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</si>
  <si>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</si>
  <si>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M17/029Z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</si>
  <si>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</si>
  <si>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</si>
  <si>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Mrlina, Rašovice - Havransko, nánosy na bermách, ř.km 6,642 - 7,978</t>
  </si>
  <si>
    <t>KSO:</t>
  </si>
  <si>
    <t>833 21 29</t>
  </si>
  <si>
    <t>CC-CZ:</t>
  </si>
  <si>
    <t>24208</t>
  </si>
  <si>
    <t>Místo:</t>
  </si>
  <si>
    <t>Budiměřice, Chleby, Vestec</t>
  </si>
  <si>
    <t>Datum:</t>
  </si>
  <si>
    <t>Zadavatel:</t>
  </si>
  <si>
    <t>IČ:</t>
  </si>
  <si>
    <t>Povodí Labe,státní podnik,Víta Nejedlého 951,HK3</t>
  </si>
  <si>
    <t>DIČ:</t>
  </si>
  <si>
    <t>Uchazeč:</t>
  </si>
  <si>
    <t>Vyplň údaj</t>
  </si>
  <si>
    <t>Projektant:</t>
  </si>
  <si>
    <t>Multiaqua s.r.o.,Veverkova 1343, Hradec Králové 2</t>
  </si>
  <si>
    <t>True</t>
  </si>
  <si>
    <t>Zpracovatel:</t>
  </si>
  <si>
    <t>Ing. Šárka Volfová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</si>
  <si>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</si>
  <si>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</si>
  <si>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</si>
  <si>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</si>
  <si>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</si>
  <si>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</si>
  <si>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</si>
  <si>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</si>
  <si>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</si>
  <si>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</si>
  <si>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</si>
  <si>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</si>
  <si>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</si>
  <si>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</si>
  <si>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</si>
  <si>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</si>
  <si>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</si>
  <si>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</si>
  <si>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</si>
  <si>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</si>
  <si>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</si>
  <si>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</si>
  <si>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</si>
  <si>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</si>
  <si>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</si>
  <si>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</si>
  <si>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</si>
  <si>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</si>
  <si>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</si>
  <si>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</si>
  <si>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</si>
  <si>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</si>
  <si>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</si>
  <si>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</si>
  <si>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</si>
  <si>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</si>
  <si>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</si>
  <si>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</si>
  <si>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</si>
  <si>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</si>
  <si>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</si>
  <si>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</si>
  <si>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</si>
  <si>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</si>
  <si>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</si>
  <si>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</si>
  <si>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</si>
  <si>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01 Odstranění nánosů na bermách ř. km 6,642 -7,978</t>
  </si>
  <si>
    <t>STA</t>
  </si>
  <si>
    <t>{a6cf3023-d0b5-485d-9962-07d58eaf93a3}</t>
  </si>
  <si>
    <t>2</t>
  </si>
  <si>
    <t>SO 02 Odstranění nánosů ze dna Mrliny ř. km 7,832 - 7,978 a Křinecké  Blatnice</t>
  </si>
  <si>
    <t>{30f15759-212e-4e20-b024-581f4a0f44ce}</t>
  </si>
  <si>
    <t>3</t>
  </si>
  <si>
    <t>VON Vedlejší a ostatní náklady</t>
  </si>
  <si>
    <t>{d2ee8934-13d1-46d4-9e12-f508ddc6deb3}</t>
  </si>
  <si>
    <t>KRYCÍ LIST SOUPISU PRACÍ</t>
  </si>
  <si>
    <t>Objekt:</t>
  </si>
  <si>
    <t>1 - SO 01 Odstranění nánosů na bermách ř. km 6,642 -7,978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</si>
  <si>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</si>
  <si>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</si>
  <si>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</si>
  <si>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</si>
  <si>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</si>
  <si>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</si>
  <si>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</si>
  <si>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</si>
  <si>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998 - Přesun hmot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</si>
  <si>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</si>
  <si>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</si>
  <si>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</si>
  <si>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</si>
  <si>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</si>
  <si>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</si>
  <si>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</si>
  <si>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</si>
  <si>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</si>
  <si>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</si>
  <si>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</si>
  <si>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</si>
  <si>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</si>
  <si>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</si>
  <si>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</si>
  <si>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</si>
  <si>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</si>
  <si>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</si>
  <si>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</si>
  <si>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111103212</t>
  </si>
  <si>
    <t>Kosení ve vegetačním období divokého porostu středně hustého</t>
  </si>
  <si>
    <t>ha</t>
  </si>
  <si>
    <t>CS ÚRS 2019 01</t>
  </si>
  <si>
    <t>4</t>
  </si>
  <si>
    <t>-205220169</t>
  </si>
  <si>
    <t>PP</t>
  </si>
  <si>
    <t>Kosení s ponecháním na místě ve vegetačním období divokého porostu středně hustého</t>
  </si>
  <si>
    <t>VV</t>
  </si>
  <si>
    <t>2*1313,0*9,0*0,0001 "na bermách a na hrázi, dle TZ</t>
  </si>
  <si>
    <t>111103223</t>
  </si>
  <si>
    <t>Kosení ve vegetačním období vodního rostlinstva na břehu hustého</t>
  </si>
  <si>
    <t>-2071539365</t>
  </si>
  <si>
    <t>Kosení s ponecháním na místě ve vegetačním období vodního rostlinstva na břehu hustého</t>
  </si>
  <si>
    <t xml:space="preserve">1313,0*2*1,0*0,0001 "rákos </t>
  </si>
  <si>
    <t>111201101</t>
  </si>
  <si>
    <t>Odstranění křovin a stromů průměru kmene do 100 mm i s kořeny z celkové plochy do 1000 m2</t>
  </si>
  <si>
    <t>m2</t>
  </si>
  <si>
    <t>-2058153335</t>
  </si>
  <si>
    <t>Odstranění křovin a stromů s odstraněním kořenů průměru kmene do 100 mm do sklonu terénu 1 : 5, při celkové ploše do 1 000 m2</t>
  </si>
  <si>
    <t>150,00 " úprava přejezdů, dle souhrnné TZ</t>
  </si>
  <si>
    <t>111251110R</t>
  </si>
  <si>
    <t>Likvidace dřevní hmoty z odstraněných křovin a větví pokácených stromů</t>
  </si>
  <si>
    <t>kpl</t>
  </si>
  <si>
    <t>1946611048</t>
  </si>
  <si>
    <t>1 "drcení křoví a větve výmladků</t>
  </si>
  <si>
    <t>5</t>
  </si>
  <si>
    <t>112101101</t>
  </si>
  <si>
    <t>Kácení stromů listnatých D kmene do 300 mm</t>
  </si>
  <si>
    <t>kus</t>
  </si>
  <si>
    <t>-381856981</t>
  </si>
  <si>
    <t>Kácení stromů s odřezáním kmene a s odvětvením listnatých, průměru kmene přes 100 do 300 mm</t>
  </si>
  <si>
    <t>10 "výmladky javoru, na přejezdech, dle TZ</t>
  </si>
  <si>
    <t>6</t>
  </si>
  <si>
    <t>112251212</t>
  </si>
  <si>
    <t>Odstranění pařezů na svahu do 1:2 odfrézováním do hloubky 0,2 m</t>
  </si>
  <si>
    <t>-1844222231</t>
  </si>
  <si>
    <t>Odstranění pařezu odfrézováním nebo odvrtáním hloubky do 200 mm na svahu přes 1:5 do 1:2</t>
  </si>
  <si>
    <t>4*3,14*0,2*0,2 "na přejezdech hrází, příloha C.2.1 a C.2.2</t>
  </si>
  <si>
    <t>7</t>
  </si>
  <si>
    <t>122911112R</t>
  </si>
  <si>
    <t>Likvidace vyfrézované dřevní hmoty hloubky do 0,2 m podle platné legislativy</t>
  </si>
  <si>
    <t>-1613404747</t>
  </si>
  <si>
    <t>Odstranění vyfrézované dřevní hmoty hloubky do 200 mm na svahu přes 1:5 do 1:2</t>
  </si>
  <si>
    <t>4*3,14*0,2*0,2 "na přejezdech hrází, z pol. odstranění pařezů odfrézováním</t>
  </si>
  <si>
    <t>8</t>
  </si>
  <si>
    <t>124103102</t>
  </si>
  <si>
    <t>Vykopávky přes 1000 do 5000 m3 pro koryta vodotečí v hornině tř. 1 a 2</t>
  </si>
  <si>
    <t>m3</t>
  </si>
  <si>
    <t>1296850440</t>
  </si>
  <si>
    <t>Vykopávky pro koryta vodotečí s přehozením výkopku na vzdálenost do 3 m nebo s naložením na dopravní prostředek v horninách tř. 1 a 2 přes 1 000 do 5 000 m3</t>
  </si>
  <si>
    <t>nánosy na bermách v rostlém stavu</t>
  </si>
  <si>
    <t>4071,0 "příl.D.4.1</t>
  </si>
  <si>
    <t>9</t>
  </si>
  <si>
    <t>162201101</t>
  </si>
  <si>
    <t>Vodorovné přemístění do 20 m výkopku/sypaniny z horniny tř. 1 až 4</t>
  </si>
  <si>
    <t>-744095030</t>
  </si>
  <si>
    <t>Vodorovné přemístění výkopku nebo sypaniny po suchu na obvyklém dopravním prostředku, bez naložení výkopku, avšak se složením bez rozhrnutí z horniny tř. 1 až 4 na vzdálenost do 20 m</t>
  </si>
  <si>
    <t>36,0 " zemina z bermy pro doplnění přejížděných hrází</t>
  </si>
  <si>
    <t>10</t>
  </si>
  <si>
    <t>162301101</t>
  </si>
  <si>
    <t>Vodorovné přemístění do 500 m výkopku/sypaniny z horniny tř. 1 až 4</t>
  </si>
  <si>
    <t>-1431987823</t>
  </si>
  <si>
    <t>Vodorovné přemístění výkopku nebo sypaniny po suchu na obvyklém dopravním prostředku, bez naložení výkopku, avšak se složením bez rozhrnutí z horniny tř. 1 až 4 na vzdálenost přes 50 do 500 m</t>
  </si>
  <si>
    <t>4071,0 "nánosy v rostlém stavu, přemístění k místu nakládání</t>
  </si>
  <si>
    <t>-36,0 "odečet zeminy pro doplnění přejížděných hrází</t>
  </si>
  <si>
    <t>Součet</t>
  </si>
  <si>
    <t>11</t>
  </si>
  <si>
    <t>162701101</t>
  </si>
  <si>
    <t>Vodorovné přemístění do 6000 m výkopku/sypaniny z horniny tř. 1 až 4</t>
  </si>
  <si>
    <t>703490023</t>
  </si>
  <si>
    <t>Vodorovné přemístění výkopku nebo sypaniny po suchu na obvyklém dopravním prostředku, bez naložení výkopku, avšak se složením bez rozhrnutí z horniny tř. 1 až 4 na vzdálenost přes 5 000 do 6 000 m</t>
  </si>
  <si>
    <t>4071,0 "nánosy v rostlém stavu na pozemek p.č 705/4 k.ú Vestec n. Mrlinou</t>
  </si>
  <si>
    <t>12</t>
  </si>
  <si>
    <t>162701100</t>
  </si>
  <si>
    <t>Likvidace vysbíraných nevhodných předmětů podle platné legislativy, položka obsahuje naložení, přemístění , složení a poplatek za skládku</t>
  </si>
  <si>
    <t>1232907107</t>
  </si>
  <si>
    <t>0,5 "vysbírané nevhodné předměty</t>
  </si>
  <si>
    <t>13</t>
  </si>
  <si>
    <t>167101102</t>
  </si>
  <si>
    <t>Nakládání výkopku z hornin tř. 1 až 4 přes 100 m3</t>
  </si>
  <si>
    <t>-733334799</t>
  </si>
  <si>
    <t>Nakládání, skládání a překládání neulehlého výkopku nebo sypaniny nakládání, množství přes 100 m3, z hornin tř. 1 až 4</t>
  </si>
  <si>
    <t>4071,0 "nánosy v rostlém stavu na místech pro přejezd hrází</t>
  </si>
  <si>
    <t>-36,0 " odečet zeminy pro doplnění hrází</t>
  </si>
  <si>
    <t>14</t>
  </si>
  <si>
    <t>171101130R</t>
  </si>
  <si>
    <t>Vrstvení sypaniny z hornin 1 - 4 na deponii</t>
  </si>
  <si>
    <t>1249149177</t>
  </si>
  <si>
    <t>4071,0" nánosy v rostlém stavu na pozemek p.č. 705/4 k.ú. Vestec n. Mrlinou</t>
  </si>
  <si>
    <t>171203212</t>
  </si>
  <si>
    <t>Uložení sypanin z horniny tř. 1 až 4 do hrází kanálů nezhutněných s příměsí jílu přes 20 %</t>
  </si>
  <si>
    <t>705877366</t>
  </si>
  <si>
    <t>Uložení netříděných sypanin z hornin tř. 1 až 4 do zemních hrází pro jakoukoliv šířku koruny přívodních kanálů inundačních nebo ochranných bez předepsaného zhutnění s příměsí jílové hlíny přes 20 % objemu</t>
  </si>
  <si>
    <t>2*3*6,0*2,0*0,5 "doplnění přejížděných hrází</t>
  </si>
  <si>
    <t>16</t>
  </si>
  <si>
    <t>181451121</t>
  </si>
  <si>
    <t>Založení lučního trávníku výsevem plochy přes 1000 m2 v rovině a ve svahu do 1:5</t>
  </si>
  <si>
    <t>-1907567254</t>
  </si>
  <si>
    <t>Založení trávníku na půdě předem připravené plochy přes 1000 m2 výsevem včetně utažení lučního v rovině nebo na svahu do 1:5</t>
  </si>
  <si>
    <t>6503,0 "příloha D.4.1</t>
  </si>
  <si>
    <t>6*2,0*6,0 "doplněná koruna přejížděných hrází</t>
  </si>
  <si>
    <t>17</t>
  </si>
  <si>
    <t>M</t>
  </si>
  <si>
    <t>005724700</t>
  </si>
  <si>
    <t>osivo směs travní univerzál</t>
  </si>
  <si>
    <t>kg</t>
  </si>
  <si>
    <t>129791718</t>
  </si>
  <si>
    <t>6575*0,015 'Přepočtené koeficientem množství</t>
  </si>
  <si>
    <t>18</t>
  </si>
  <si>
    <t>181451122</t>
  </si>
  <si>
    <t>Založení lučního trávníku výsevem plochy přes 1000 m2 ve svahu do 1:2</t>
  </si>
  <si>
    <t>1937838964</t>
  </si>
  <si>
    <t>Založení trávníku na půdě předem připravené plochy přes 1000 m2 výsevem včetně utažení lučního na svahu přes 1:5 do 1:2</t>
  </si>
  <si>
    <t>9814,0 "příloha D.4.1</t>
  </si>
  <si>
    <t>6*(8,0+5,0)*6,0 " doplněné boky přejížděných hrází</t>
  </si>
  <si>
    <t>19</t>
  </si>
  <si>
    <t>1843085710</t>
  </si>
  <si>
    <t>10282*0,015 'Přepočtené koeficientem množství</t>
  </si>
  <si>
    <t>20</t>
  </si>
  <si>
    <t>181951101</t>
  </si>
  <si>
    <t>Úprava pláně v hornině tř. 1 až 4 bez zhutnění</t>
  </si>
  <si>
    <t>-1873777177</t>
  </si>
  <si>
    <t>Úprava pláně vyrovnáním výškových rozdílů v hornině tř. 1 až 4 bez zhutnění</t>
  </si>
  <si>
    <t>181951102</t>
  </si>
  <si>
    <t>Úprava pláně v hornině tř. 1 až 4 se zhutněním</t>
  </si>
  <si>
    <t>1252882840</t>
  </si>
  <si>
    <t>Úprava pláně vyrovnáním výškových rozdílů v hornině tř. 1 až 4 se zhutněním</t>
  </si>
  <si>
    <t>2*3*6,0*2,0 "urovnání koruny přejížděných inundačních  hrází</t>
  </si>
  <si>
    <t>22</t>
  </si>
  <si>
    <t>182101101</t>
  </si>
  <si>
    <t>Svahování v zářezech v hornině tř. 1 až 4</t>
  </si>
  <si>
    <t>1161505820</t>
  </si>
  <si>
    <t>Svahování trvalých svahů do projektovaných profilů s potřebným přemístěním výkopku při svahování v zářezech v hornině tř. 1 až 4</t>
  </si>
  <si>
    <t>23</t>
  </si>
  <si>
    <t>182201101</t>
  </si>
  <si>
    <t>Svahování násypů</t>
  </si>
  <si>
    <t>1471680662</t>
  </si>
  <si>
    <t>Svahování trvalých svahů do projektovaných profilů s potřebným přemístěním výkopku při svahování násypů v jakékoliv hornině</t>
  </si>
  <si>
    <t>2*3*6,0*(8,0+5,0) "urovnání svahů přejížděných hrází</t>
  </si>
  <si>
    <t>24</t>
  </si>
  <si>
    <t>185803100R</t>
  </si>
  <si>
    <t>Likvidace pokoseného divokého porostu mulčováním</t>
  </si>
  <si>
    <t>-1356686976</t>
  </si>
  <si>
    <t>2*1313,0*9,0*0,0001 "dle TZ</t>
  </si>
  <si>
    <t>25</t>
  </si>
  <si>
    <t>185803000R</t>
  </si>
  <si>
    <t>Likvidace pokoseného vodního rostlinstva mulčováním</t>
  </si>
  <si>
    <t>651740732</t>
  </si>
  <si>
    <t>1313,0*2*1,0*0,0001 "rákos , z pol. kosení vodního rostl.</t>
  </si>
  <si>
    <t>Ostatní konstrukce a práce, bourání</t>
  </si>
  <si>
    <t>26</t>
  </si>
  <si>
    <t>938901100R</t>
  </si>
  <si>
    <t>Dočištění dlažby z lomového kamene od nánosů</t>
  </si>
  <si>
    <t>469390187</t>
  </si>
  <si>
    <t>1566,0 "příl. D.4.1</t>
  </si>
  <si>
    <t>30,0+50,0 "na ostrožnách u soutků, příl. C.2.b</t>
  </si>
  <si>
    <t>998</t>
  </si>
  <si>
    <t>Přesun hmot</t>
  </si>
  <si>
    <t>27</t>
  </si>
  <si>
    <t>998332011</t>
  </si>
  <si>
    <t>Přesun hmot pro úpravy vodních toků a kanály</t>
  </si>
  <si>
    <t>t</t>
  </si>
  <si>
    <t>-1546308936</t>
  </si>
  <si>
    <t>Přesun hmot pro úpravy vodních toků a kanály, hráze rybníků apod. dopravní vzdálenost do 500 m</t>
  </si>
  <si>
    <t>HZS</t>
  </si>
  <si>
    <t>Hodinové zúčtovací sazby</t>
  </si>
  <si>
    <t>28</t>
  </si>
  <si>
    <t>HZS1291</t>
  </si>
  <si>
    <t>Hodinová zúčtovací sazba pomocný stavební dělník</t>
  </si>
  <si>
    <t>hod</t>
  </si>
  <si>
    <t>512</t>
  </si>
  <si>
    <t>1960750687</t>
  </si>
  <si>
    <t>Hodinové zúčtovací sazby profesí HSV zemní a pomocné práce pomocný stavební dělník</t>
  </si>
  <si>
    <t>8 "vybírání nevhodných předmětů</t>
  </si>
  <si>
    <t>2 - SO 02 Odstranění nánosů ze dna Mrliny ř. km 7,832 - 7,978 a Křinecké  Blatnice</t>
  </si>
  <si>
    <t>124203101</t>
  </si>
  <si>
    <t>Vykopávky do 1000 m3 pro koryta vodotečí v hornině tř. 3</t>
  </si>
  <si>
    <t>2025040281</t>
  </si>
  <si>
    <t>Vykopávky pro koryta vodotečí s přehozením výkopku na vzdálenost do 3 m nebo s naložením na dopravní prostředek v hornině tř. 3 do 1 000 m3</t>
  </si>
  <si>
    <t>179,0 "příl. D.4.2, nánosy v rostlém stavu (Mrlina)</t>
  </si>
  <si>
    <t>51,0 "příl. D.4.2, nánosy v rostlém stavu (Křinecká Blatnice)</t>
  </si>
  <si>
    <t>-534358245</t>
  </si>
  <si>
    <t>179,0+51,0 "příl. D.4.2, nánosy v rostlém stavu, přemístění k místu nakládání</t>
  </si>
  <si>
    <t>162601000R</t>
  </si>
  <si>
    <t>Likvidace výkopku/sypaniny z horniny tř. 1 až 4 podle platné legislativy, položka obsahuje přemístění, složení a poplatek za skládku</t>
  </si>
  <si>
    <t>-1231960305</t>
  </si>
  <si>
    <t>179,0+51, "příl. D.4.2, nánosy v rostlém stavu do recyklačního dvora</t>
  </si>
  <si>
    <t>1589564440</t>
  </si>
  <si>
    <t>179,0+51,0 "příl. D.4.2, nánosy v rostlém stavu po vysáknutí</t>
  </si>
  <si>
    <t>3 - VON Vedlejší a ostatní náklady</t>
  </si>
  <si>
    <t xml:space="preserve">    3 - Svislé a kompletní konstrukce</t>
  </si>
  <si>
    <t xml:space="preserve">    5 - Komunikace pozemní</t>
  </si>
  <si>
    <t>VRN - Vedlejší rozpočtové náklady</t>
  </si>
  <si>
    <t xml:space="preserve">    VRN1 - Vedlejší a ostatní rozpočtové náklady</t>
  </si>
  <si>
    <t xml:space="preserve">    VRN2 - Projektová dokumentace - ostatní náklady</t>
  </si>
  <si>
    <t xml:space="preserve">    VRN3 - Geodetické práce a vytýčení - ostatní náklady</t>
  </si>
  <si>
    <t xml:space="preserve">    VRN9 - Ostatní náklady</t>
  </si>
  <si>
    <t>18111100R</t>
  </si>
  <si>
    <t>Zajištění přístupů po pozemcích ZPF a TTP včetně vypořádání požadavků dotčených majitelů a uživatelů a uvedení do původního stavu</t>
  </si>
  <si>
    <t>-1631705233</t>
  </si>
  <si>
    <t>Plošná úprava terénu v zemině tř. 1 až 4 s urovnáním povrchu bez doplnění ornice souvislé plochy do 500 m2 při nerovnostech terénu přes 50 do 100 mm v rovině nebo na svahu do 1:5</t>
  </si>
  <si>
    <t>1800,0+300,0+680,0+330,0+330,0+90=3530 m2 "příjezd po ZPF a ZS, příl. C.2</t>
  </si>
  <si>
    <t>Svislé a kompletní konstrukce</t>
  </si>
  <si>
    <t>338991312</t>
  </si>
  <si>
    <t>Ohradník pro zvířata - dva poplastované napínací dráty</t>
  </si>
  <si>
    <t>m</t>
  </si>
  <si>
    <t>677857899</t>
  </si>
  <si>
    <t>Ohradník pro zvířata 2 napínací dráty poplastované</t>
  </si>
  <si>
    <t>17,0 "provizorní ohrazení podél výběhu pro koně</t>
  </si>
  <si>
    <t>2*2*5,0 "pro přejezd  výběhu pro koně (odstr. a obnovení)</t>
  </si>
  <si>
    <t>Komunikace pozemní</t>
  </si>
  <si>
    <t>566201110R</t>
  </si>
  <si>
    <t>Oprava nezpevněných polních přístupových cest</t>
  </si>
  <si>
    <t>1126556882</t>
  </si>
  <si>
    <t>Úprava dosavadního krytu z kameniva drceného jako podklad pro nový kryt s vyrovnáním profilu v příčném i podélném směru, s vlhčením a zhutněním, s doplněním kamenivem drceným, jeho rozprostřením a zhutněním, v množství do 0,04 m3/m2</t>
  </si>
  <si>
    <t>584121000R</t>
  </si>
  <si>
    <t>Ochranné opatření přejezdů přes hráz</t>
  </si>
  <si>
    <t>ks</t>
  </si>
  <si>
    <t>-231452809</t>
  </si>
  <si>
    <t>Osazení silničních dílců ze železového betonu s podkladem z kameniva těženého do tl. 40 mm jakéhokoliv druhu a velikosti</t>
  </si>
  <si>
    <t>6 " ochrana hráze v místech přejezdů</t>
  </si>
  <si>
    <t>919521000R</t>
  </si>
  <si>
    <t>Zřízení a ostranění sjezdu z komunikace včetně trubního propustku, DIO</t>
  </si>
  <si>
    <t>-1793211767</t>
  </si>
  <si>
    <t>1 "dočasný sjezd v Rašovicích</t>
  </si>
  <si>
    <t>VRN</t>
  </si>
  <si>
    <t>Vedlejší rozpočtové náklady</t>
  </si>
  <si>
    <t>VRN1</t>
  </si>
  <si>
    <t>Vedlejší a ostatní rozpočtové náklady</t>
  </si>
  <si>
    <t>011</t>
  </si>
  <si>
    <t>Zajištění kompletního zařízení staveniště a jeho přípojení na inž. sítě</t>
  </si>
  <si>
    <t>soubor</t>
  </si>
  <si>
    <t>1024</t>
  </si>
  <si>
    <t>-1383914473</t>
  </si>
  <si>
    <t>Zajištění kompletního zařízení staveniště a jeho připojení na sítě.</t>
  </si>
  <si>
    <t>Zajištění kompletního zařízení stavenišrě a jeho přípojení na sítě</t>
  </si>
  <si>
    <t>zajištění místnosti pro TDI v ZS vč. jejího vybavení</t>
  </si>
  <si>
    <t>zajištění ohlášení všech staveb zařízení staveniště dle §104 odst. (2) zákona č. 183/2006 Sb.</t>
  </si>
  <si>
    <t xml:space="preserve">zajištění následné likvidace všech objektů ZS </t>
  </si>
  <si>
    <t>zajištění ostrahy stavby a staveniště po dobu realizace stavby</t>
  </si>
  <si>
    <t>zajištění podmínek pro použití přístupových komunikací dotčených stavbou s příslušnými vlastníky či správci a zajištění jejich splnění</t>
  </si>
  <si>
    <t>zřízení čisticích zón před výjezdem z obvodu staveniště</t>
  </si>
  <si>
    <t>provedení takových opatření, aby plochy obvodu staveniště nebyly znečištěny ropnými látkami a jinými podobnými produkty</t>
  </si>
  <si>
    <t>provedení takových opatření, aby nebyly překročeny limity prašnosti a hlučnosti dané obecně závaznou vyhláškou</t>
  </si>
  <si>
    <t>VRN2</t>
  </si>
  <si>
    <t>Projektová dokumentace - ostatní náklady</t>
  </si>
  <si>
    <t>0210</t>
  </si>
  <si>
    <t>Vypracování Plánu opatření pro případ havárie</t>
  </si>
  <si>
    <t>186813444</t>
  </si>
  <si>
    <t xml:space="preserve">Zhotovitelem vypracovaný plán opatření pro případ úniku závadných látek </t>
  </si>
  <si>
    <t>(např. ropné produkty, cementové výluhy, odpadní vody z těsnících clon, atd.)</t>
  </si>
  <si>
    <t>0221</t>
  </si>
  <si>
    <t>Zpracování povodňového plánu stavby</t>
  </si>
  <si>
    <t>-848420579</t>
  </si>
  <si>
    <t xml:space="preserve">Zpracování povodňového plánu stavby dle §71 zákona č. 254/2001 Sb. </t>
  </si>
  <si>
    <t>včetně zajištění schválení příslušnými orgány správy a Povodím Labe, státní podnik</t>
  </si>
  <si>
    <t>023</t>
  </si>
  <si>
    <t>Vypracování  projektu skutečného provedení díla</t>
  </si>
  <si>
    <t>735031595</t>
  </si>
  <si>
    <t>VRN3</t>
  </si>
  <si>
    <t>Geodetické práce a vytýčení - ostatní náklady</t>
  </si>
  <si>
    <t>031</t>
  </si>
  <si>
    <t>Vypracování geodetického zaměření skutečného stavu</t>
  </si>
  <si>
    <t>1264011368</t>
  </si>
  <si>
    <t>035</t>
  </si>
  <si>
    <t>Zajištění veškerých geodetických prací souvisejících s realizací díla kromě zaměření skutečného provedení</t>
  </si>
  <si>
    <t>869488654</t>
  </si>
  <si>
    <t>Zajištění veškerých geodetických prací souvisejících s realizací díla</t>
  </si>
  <si>
    <t>VRN9</t>
  </si>
  <si>
    <t>Ostatní náklady</t>
  </si>
  <si>
    <t>037</t>
  </si>
  <si>
    <t>Zajištění písemných souhlasů dotčených vlastníků</t>
  </si>
  <si>
    <t>420062866</t>
  </si>
  <si>
    <t xml:space="preserve">zajištění písemných souhlasných vyjádření všech dotčených </t>
  </si>
  <si>
    <t>vlastníků a případných uživatelů všech pozemků dotčených</t>
  </si>
  <si>
    <t>stavbou s jejich konečnou úpravou po dokončení prací</t>
  </si>
  <si>
    <t>095</t>
  </si>
  <si>
    <t>Zajištění šetření o veškerých podzemních sítích</t>
  </si>
  <si>
    <t>2083313610</t>
  </si>
  <si>
    <t xml:space="preserve">Zajištění šetření o veškerých podzemních sítích vč. zajištění </t>
  </si>
  <si>
    <t>nových vyjádření v případě, že před realizací pozbyly platnosti</t>
  </si>
  <si>
    <t>095122</t>
  </si>
  <si>
    <t>Zajištění protipovodňových opatření</t>
  </si>
  <si>
    <t>2056224635</t>
  </si>
  <si>
    <t>Zajištění protipovodňových opatření v místech přejezdů přes hráze. (např. pytle s pískem)</t>
  </si>
  <si>
    <t>09921</t>
  </si>
  <si>
    <t>Průběžné sledování výskytu jedinců zvláště chráněných druhů</t>
  </si>
  <si>
    <t>-371068684</t>
  </si>
  <si>
    <t>Průběžné sledování jedinců zvláště chráněných druhů v toku a odtěženém sedimentu.</t>
  </si>
  <si>
    <t>Sbírání chráněných živočichů během těžení sedimentů a přemístění nad dotčenou lokalitu.</t>
  </si>
  <si>
    <t>Předpokládaná cena projektovaného objektu stavby byla stanovena pomocí položkového rozpočtu z aktuální databáze cenové soustavy od firmy ÚRS Praha, a.s., pomocí programu KROS 4 CÚ 2019 I.
Neomezený dálkový přístup k Katalogům ÚRS Praha a.s. naleznete na adrese: http:/www.cs-urs.cz.</t>
  </si>
  <si>
    <t>Předpokládaná cena projektovaného objektu stavby byla stanovena pomocí položkového rozpočtu z aktuální databáze cenové soustavy od firmy ÚRS Praha, a.s., pomocí programu KROS 4 CÚ 2019 I. Neomezený dálkový přístup k Katalogům ÚRS Praha a.s. naleznete na adrese: http:/www.cs-urs.cz.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</si>
</sst>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>
      <selection activeCell="AO23" sqref="AO2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4" t="s">
        <v>14</v>
      </c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1"/>
      <c r="AQ5" s="21"/>
      <c r="AR5" s="19"/>
      <c r="BE5" s="253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6" t="s">
        <v>17</v>
      </c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1"/>
      <c r="AQ6" s="21"/>
      <c r="AR6" s="19"/>
      <c r="BE6" s="254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21</v>
      </c>
      <c r="AO7" s="21"/>
      <c r="AP7" s="21"/>
      <c r="AQ7" s="21"/>
      <c r="AR7" s="19"/>
      <c r="BE7" s="254"/>
      <c r="BS7" s="16" t="s">
        <v>6</v>
      </c>
    </row>
    <row r="8" spans="2:71" ht="12" customHeight="1">
      <c r="B8" s="20"/>
      <c r="C8" s="21"/>
      <c r="D8" s="28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24</v>
      </c>
      <c r="AL8" s="21"/>
      <c r="AM8" s="21"/>
      <c r="AN8" s="302">
        <v>43656</v>
      </c>
      <c r="AO8" s="21"/>
      <c r="AP8" s="21"/>
      <c r="AQ8" s="21"/>
      <c r="AR8" s="19"/>
      <c r="BE8" s="254"/>
      <c r="BS8" s="16" t="s">
        <v>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54"/>
      <c r="BS9" s="16" t="s">
        <v>6</v>
      </c>
    </row>
    <row r="10" spans="2:7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1</v>
      </c>
      <c r="AO10" s="21"/>
      <c r="AP10" s="21"/>
      <c r="AQ10" s="21"/>
      <c r="AR10" s="19"/>
      <c r="BE10" s="254"/>
      <c r="BS10" s="16" t="s">
        <v>6</v>
      </c>
    </row>
    <row r="11" spans="2:71" ht="18.4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/>
      <c r="AO11" s="21"/>
      <c r="AP11" s="21"/>
      <c r="AQ11" s="21"/>
      <c r="AR11" s="19"/>
      <c r="BE11" s="254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54"/>
      <c r="BS12" s="16" t="s">
        <v>6</v>
      </c>
    </row>
    <row r="13" spans="2:7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1"/>
      <c r="AR13" s="19"/>
      <c r="BE13" s="254"/>
      <c r="BS13" s="16" t="s">
        <v>6</v>
      </c>
    </row>
    <row r="14" spans="2:71" ht="12.75">
      <c r="B14" s="20"/>
      <c r="C14" s="21"/>
      <c r="D14" s="21"/>
      <c r="E14" s="277" t="s">
        <v>30</v>
      </c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254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54"/>
      <c r="BS15" s="16" t="s">
        <v>4</v>
      </c>
    </row>
    <row r="16" spans="2:7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1</v>
      </c>
      <c r="AO16" s="21"/>
      <c r="AP16" s="21"/>
      <c r="AQ16" s="21"/>
      <c r="AR16" s="19"/>
      <c r="BE16" s="254"/>
      <c r="BS16" s="16" t="s">
        <v>4</v>
      </c>
    </row>
    <row r="17" spans="2:71" ht="18.4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254"/>
      <c r="BS17" s="16" t="s">
        <v>33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54"/>
      <c r="BS18" s="16" t="s">
        <v>6</v>
      </c>
    </row>
    <row r="19" spans="2:7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</v>
      </c>
      <c r="AO19" s="21"/>
      <c r="AP19" s="21"/>
      <c r="AQ19" s="21"/>
      <c r="AR19" s="19"/>
      <c r="BE19" s="254"/>
      <c r="BS19" s="16" t="s">
        <v>6</v>
      </c>
    </row>
    <row r="20" spans="2:71" ht="18.4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254"/>
      <c r="BS20" s="16" t="s">
        <v>33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54"/>
    </row>
    <row r="22" spans="2:57" ht="12" customHeight="1">
      <c r="B22" s="20"/>
      <c r="C22" s="21"/>
      <c r="D22" s="28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54"/>
    </row>
    <row r="23" spans="2:57" ht="38.25" customHeight="1">
      <c r="B23" s="20"/>
      <c r="C23" s="21"/>
      <c r="D23" s="21"/>
      <c r="E23" s="279" t="s">
        <v>414</v>
      </c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1"/>
      <c r="AP23" s="21"/>
      <c r="AQ23" s="21"/>
      <c r="AR23" s="19"/>
      <c r="BE23" s="254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54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54"/>
    </row>
    <row r="26" spans="2:57" s="1" customFormat="1" ht="25.9" customHeight="1">
      <c r="B26" s="33"/>
      <c r="C26" s="34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6">
        <f>ROUND(AG94,2)</f>
        <v>0</v>
      </c>
      <c r="AL26" s="257"/>
      <c r="AM26" s="257"/>
      <c r="AN26" s="257"/>
      <c r="AO26" s="257"/>
      <c r="AP26" s="34"/>
      <c r="AQ26" s="34"/>
      <c r="AR26" s="37"/>
      <c r="BE26" s="254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54"/>
    </row>
    <row r="28" spans="2:57" s="1" customFormat="1" ht="12.7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80" t="s">
        <v>38</v>
      </c>
      <c r="M28" s="280"/>
      <c r="N28" s="280"/>
      <c r="O28" s="280"/>
      <c r="P28" s="280"/>
      <c r="Q28" s="34"/>
      <c r="R28" s="34"/>
      <c r="S28" s="34"/>
      <c r="T28" s="34"/>
      <c r="U28" s="34"/>
      <c r="V28" s="34"/>
      <c r="W28" s="280" t="s">
        <v>39</v>
      </c>
      <c r="X28" s="280"/>
      <c r="Y28" s="280"/>
      <c r="Z28" s="280"/>
      <c r="AA28" s="280"/>
      <c r="AB28" s="280"/>
      <c r="AC28" s="280"/>
      <c r="AD28" s="280"/>
      <c r="AE28" s="280"/>
      <c r="AF28" s="34"/>
      <c r="AG28" s="34"/>
      <c r="AH28" s="34"/>
      <c r="AI28" s="34"/>
      <c r="AJ28" s="34"/>
      <c r="AK28" s="280" t="s">
        <v>40</v>
      </c>
      <c r="AL28" s="280"/>
      <c r="AM28" s="280"/>
      <c r="AN28" s="280"/>
      <c r="AO28" s="280"/>
      <c r="AP28" s="34"/>
      <c r="AQ28" s="34"/>
      <c r="AR28" s="37"/>
      <c r="BE28" s="254"/>
    </row>
    <row r="29" spans="2:57" s="2" customFormat="1" ht="14.45" customHeight="1">
      <c r="B29" s="38"/>
      <c r="C29" s="39"/>
      <c r="D29" s="28" t="s">
        <v>41</v>
      </c>
      <c r="E29" s="39"/>
      <c r="F29" s="28" t="s">
        <v>42</v>
      </c>
      <c r="G29" s="39"/>
      <c r="H29" s="39"/>
      <c r="I29" s="39"/>
      <c r="J29" s="39"/>
      <c r="K29" s="39"/>
      <c r="L29" s="281">
        <v>0.21</v>
      </c>
      <c r="M29" s="252"/>
      <c r="N29" s="252"/>
      <c r="O29" s="252"/>
      <c r="P29" s="252"/>
      <c r="Q29" s="39"/>
      <c r="R29" s="39"/>
      <c r="S29" s="39"/>
      <c r="T29" s="39"/>
      <c r="U29" s="39"/>
      <c r="V29" s="39"/>
      <c r="W29" s="251">
        <f>ROUND(AZ94,2)</f>
        <v>0</v>
      </c>
      <c r="X29" s="252"/>
      <c r="Y29" s="252"/>
      <c r="Z29" s="252"/>
      <c r="AA29" s="252"/>
      <c r="AB29" s="252"/>
      <c r="AC29" s="252"/>
      <c r="AD29" s="252"/>
      <c r="AE29" s="252"/>
      <c r="AF29" s="39"/>
      <c r="AG29" s="39"/>
      <c r="AH29" s="39"/>
      <c r="AI29" s="39"/>
      <c r="AJ29" s="39"/>
      <c r="AK29" s="251">
        <f>ROUND(AV94,2)</f>
        <v>0</v>
      </c>
      <c r="AL29" s="252"/>
      <c r="AM29" s="252"/>
      <c r="AN29" s="252"/>
      <c r="AO29" s="252"/>
      <c r="AP29" s="39"/>
      <c r="AQ29" s="39"/>
      <c r="AR29" s="40"/>
      <c r="BE29" s="255"/>
    </row>
    <row r="30" spans="2:57" s="2" customFormat="1" ht="14.45" customHeight="1">
      <c r="B30" s="38"/>
      <c r="C30" s="39"/>
      <c r="D30" s="39"/>
      <c r="E30" s="39"/>
      <c r="F30" s="28" t="s">
        <v>43</v>
      </c>
      <c r="G30" s="39"/>
      <c r="H30" s="39"/>
      <c r="I30" s="39"/>
      <c r="J30" s="39"/>
      <c r="K30" s="39"/>
      <c r="L30" s="281">
        <v>0.15</v>
      </c>
      <c r="M30" s="252"/>
      <c r="N30" s="252"/>
      <c r="O30" s="252"/>
      <c r="P30" s="252"/>
      <c r="Q30" s="39"/>
      <c r="R30" s="39"/>
      <c r="S30" s="39"/>
      <c r="T30" s="39"/>
      <c r="U30" s="39"/>
      <c r="V30" s="39"/>
      <c r="W30" s="251">
        <f>ROUND(BA94,2)</f>
        <v>0</v>
      </c>
      <c r="X30" s="252"/>
      <c r="Y30" s="252"/>
      <c r="Z30" s="252"/>
      <c r="AA30" s="252"/>
      <c r="AB30" s="252"/>
      <c r="AC30" s="252"/>
      <c r="AD30" s="252"/>
      <c r="AE30" s="252"/>
      <c r="AF30" s="39"/>
      <c r="AG30" s="39"/>
      <c r="AH30" s="39"/>
      <c r="AI30" s="39"/>
      <c r="AJ30" s="39"/>
      <c r="AK30" s="251">
        <f>ROUND(AW94,2)</f>
        <v>0</v>
      </c>
      <c r="AL30" s="252"/>
      <c r="AM30" s="252"/>
      <c r="AN30" s="252"/>
      <c r="AO30" s="252"/>
      <c r="AP30" s="39"/>
      <c r="AQ30" s="39"/>
      <c r="AR30" s="40"/>
      <c r="BE30" s="255"/>
    </row>
    <row r="31" spans="2:57" s="2" customFormat="1" ht="14.45" customHeight="1" hidden="1">
      <c r="B31" s="38"/>
      <c r="C31" s="39"/>
      <c r="D31" s="39"/>
      <c r="E31" s="39"/>
      <c r="F31" s="28" t="s">
        <v>44</v>
      </c>
      <c r="G31" s="39"/>
      <c r="H31" s="39"/>
      <c r="I31" s="39"/>
      <c r="J31" s="39"/>
      <c r="K31" s="39"/>
      <c r="L31" s="281">
        <v>0.21</v>
      </c>
      <c r="M31" s="252"/>
      <c r="N31" s="252"/>
      <c r="O31" s="252"/>
      <c r="P31" s="252"/>
      <c r="Q31" s="39"/>
      <c r="R31" s="39"/>
      <c r="S31" s="39"/>
      <c r="T31" s="39"/>
      <c r="U31" s="39"/>
      <c r="V31" s="39"/>
      <c r="W31" s="251">
        <f>ROUND(BB94,2)</f>
        <v>0</v>
      </c>
      <c r="X31" s="252"/>
      <c r="Y31" s="252"/>
      <c r="Z31" s="252"/>
      <c r="AA31" s="252"/>
      <c r="AB31" s="252"/>
      <c r="AC31" s="252"/>
      <c r="AD31" s="252"/>
      <c r="AE31" s="252"/>
      <c r="AF31" s="39"/>
      <c r="AG31" s="39"/>
      <c r="AH31" s="39"/>
      <c r="AI31" s="39"/>
      <c r="AJ31" s="39"/>
      <c r="AK31" s="251">
        <v>0</v>
      </c>
      <c r="AL31" s="252"/>
      <c r="AM31" s="252"/>
      <c r="AN31" s="252"/>
      <c r="AO31" s="252"/>
      <c r="AP31" s="39"/>
      <c r="AQ31" s="39"/>
      <c r="AR31" s="40"/>
      <c r="BE31" s="255"/>
    </row>
    <row r="32" spans="2:57" s="2" customFormat="1" ht="14.45" customHeight="1" hidden="1">
      <c r="B32" s="38"/>
      <c r="C32" s="39"/>
      <c r="D32" s="39"/>
      <c r="E32" s="39"/>
      <c r="F32" s="28" t="s">
        <v>45</v>
      </c>
      <c r="G32" s="39"/>
      <c r="H32" s="39"/>
      <c r="I32" s="39"/>
      <c r="J32" s="39"/>
      <c r="K32" s="39"/>
      <c r="L32" s="281">
        <v>0.15</v>
      </c>
      <c r="M32" s="252"/>
      <c r="N32" s="252"/>
      <c r="O32" s="252"/>
      <c r="P32" s="252"/>
      <c r="Q32" s="39"/>
      <c r="R32" s="39"/>
      <c r="S32" s="39"/>
      <c r="T32" s="39"/>
      <c r="U32" s="39"/>
      <c r="V32" s="39"/>
      <c r="W32" s="251">
        <f>ROUND(BC94,2)</f>
        <v>0</v>
      </c>
      <c r="X32" s="252"/>
      <c r="Y32" s="252"/>
      <c r="Z32" s="252"/>
      <c r="AA32" s="252"/>
      <c r="AB32" s="252"/>
      <c r="AC32" s="252"/>
      <c r="AD32" s="252"/>
      <c r="AE32" s="252"/>
      <c r="AF32" s="39"/>
      <c r="AG32" s="39"/>
      <c r="AH32" s="39"/>
      <c r="AI32" s="39"/>
      <c r="AJ32" s="39"/>
      <c r="AK32" s="251">
        <v>0</v>
      </c>
      <c r="AL32" s="252"/>
      <c r="AM32" s="252"/>
      <c r="AN32" s="252"/>
      <c r="AO32" s="252"/>
      <c r="AP32" s="39"/>
      <c r="AQ32" s="39"/>
      <c r="AR32" s="40"/>
      <c r="BE32" s="255"/>
    </row>
    <row r="33" spans="2:57" s="2" customFormat="1" ht="14.45" customHeight="1" hidden="1">
      <c r="B33" s="38"/>
      <c r="C33" s="39"/>
      <c r="D33" s="39"/>
      <c r="E33" s="39"/>
      <c r="F33" s="28" t="s">
        <v>46</v>
      </c>
      <c r="G33" s="39"/>
      <c r="H33" s="39"/>
      <c r="I33" s="39"/>
      <c r="J33" s="39"/>
      <c r="K33" s="39"/>
      <c r="L33" s="281">
        <v>0</v>
      </c>
      <c r="M33" s="252"/>
      <c r="N33" s="252"/>
      <c r="O33" s="252"/>
      <c r="P33" s="252"/>
      <c r="Q33" s="39"/>
      <c r="R33" s="39"/>
      <c r="S33" s="39"/>
      <c r="T33" s="39"/>
      <c r="U33" s="39"/>
      <c r="V33" s="39"/>
      <c r="W33" s="251">
        <f>ROUND(BD94,2)</f>
        <v>0</v>
      </c>
      <c r="X33" s="252"/>
      <c r="Y33" s="252"/>
      <c r="Z33" s="252"/>
      <c r="AA33" s="252"/>
      <c r="AB33" s="252"/>
      <c r="AC33" s="252"/>
      <c r="AD33" s="252"/>
      <c r="AE33" s="252"/>
      <c r="AF33" s="39"/>
      <c r="AG33" s="39"/>
      <c r="AH33" s="39"/>
      <c r="AI33" s="39"/>
      <c r="AJ33" s="39"/>
      <c r="AK33" s="251">
        <v>0</v>
      </c>
      <c r="AL33" s="252"/>
      <c r="AM33" s="252"/>
      <c r="AN33" s="252"/>
      <c r="AO33" s="252"/>
      <c r="AP33" s="39"/>
      <c r="AQ33" s="39"/>
      <c r="AR33" s="40"/>
      <c r="BE33" s="255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54"/>
    </row>
    <row r="35" spans="2:44" s="1" customFormat="1" ht="25.9" customHeight="1">
      <c r="B35" s="33"/>
      <c r="C35" s="41"/>
      <c r="D35" s="42" t="s">
        <v>47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48</v>
      </c>
      <c r="U35" s="43"/>
      <c r="V35" s="43"/>
      <c r="W35" s="43"/>
      <c r="X35" s="258" t="s">
        <v>49</v>
      </c>
      <c r="Y35" s="259"/>
      <c r="Z35" s="259"/>
      <c r="AA35" s="259"/>
      <c r="AB35" s="259"/>
      <c r="AC35" s="43"/>
      <c r="AD35" s="43"/>
      <c r="AE35" s="43"/>
      <c r="AF35" s="43"/>
      <c r="AG35" s="43"/>
      <c r="AH35" s="43"/>
      <c r="AI35" s="43"/>
      <c r="AJ35" s="43"/>
      <c r="AK35" s="260">
        <f>SUM(AK26:AK33)</f>
        <v>0</v>
      </c>
      <c r="AL35" s="259"/>
      <c r="AM35" s="259"/>
      <c r="AN35" s="259"/>
      <c r="AO35" s="261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14.4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</row>
    <row r="38" spans="2:44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5" customHeight="1">
      <c r="B49" s="33"/>
      <c r="C49" s="34"/>
      <c r="D49" s="45" t="s">
        <v>50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51</v>
      </c>
      <c r="AI49" s="46"/>
      <c r="AJ49" s="46"/>
      <c r="AK49" s="46"/>
      <c r="AL49" s="46"/>
      <c r="AM49" s="46"/>
      <c r="AN49" s="46"/>
      <c r="AO49" s="46"/>
      <c r="AP49" s="34"/>
      <c r="AQ49" s="34"/>
      <c r="AR49" s="37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.75">
      <c r="B60" s="33"/>
      <c r="C60" s="34"/>
      <c r="D60" s="47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7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7" t="s">
        <v>52</v>
      </c>
      <c r="AI60" s="36"/>
      <c r="AJ60" s="36"/>
      <c r="AK60" s="36"/>
      <c r="AL60" s="36"/>
      <c r="AM60" s="47" t="s">
        <v>53</v>
      </c>
      <c r="AN60" s="36"/>
      <c r="AO60" s="36"/>
      <c r="AP60" s="34"/>
      <c r="AQ60" s="34"/>
      <c r="AR60" s="37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.75">
      <c r="B64" s="33"/>
      <c r="C64" s="34"/>
      <c r="D64" s="45" t="s">
        <v>54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5" t="s">
        <v>55</v>
      </c>
      <c r="AI64" s="46"/>
      <c r="AJ64" s="46"/>
      <c r="AK64" s="46"/>
      <c r="AL64" s="46"/>
      <c r="AM64" s="46"/>
      <c r="AN64" s="46"/>
      <c r="AO64" s="46"/>
      <c r="AP64" s="34"/>
      <c r="AQ64" s="34"/>
      <c r="AR64" s="37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.75">
      <c r="B75" s="33"/>
      <c r="C75" s="34"/>
      <c r="D75" s="47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7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7" t="s">
        <v>52</v>
      </c>
      <c r="AI75" s="36"/>
      <c r="AJ75" s="36"/>
      <c r="AK75" s="36"/>
      <c r="AL75" s="36"/>
      <c r="AM75" s="47" t="s">
        <v>53</v>
      </c>
      <c r="AN75" s="36"/>
      <c r="AO75" s="36"/>
      <c r="AP75" s="34"/>
      <c r="AQ75" s="34"/>
      <c r="AR75" s="37"/>
    </row>
    <row r="76" spans="2:44" s="1" customFormat="1" ht="11.25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</row>
    <row r="77" spans="2:44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7"/>
    </row>
    <row r="81" spans="2:44" s="1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7"/>
    </row>
    <row r="82" spans="2:44" s="1" customFormat="1" ht="24.95" customHeight="1">
      <c r="B82" s="33"/>
      <c r="C82" s="22" t="s">
        <v>56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</row>
    <row r="83" spans="2:44" s="1" customFormat="1" ht="6.95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</row>
    <row r="84" spans="2:44" s="3" customFormat="1" ht="12" customHeight="1">
      <c r="B84" s="52"/>
      <c r="C84" s="28" t="s">
        <v>13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M17/029Z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2:44" s="4" customFormat="1" ht="36.95" customHeight="1">
      <c r="B85" s="55"/>
      <c r="C85" s="56" t="s">
        <v>16</v>
      </c>
      <c r="D85" s="57"/>
      <c r="E85" s="57"/>
      <c r="F85" s="57"/>
      <c r="G85" s="57"/>
      <c r="H85" s="57"/>
      <c r="I85" s="57"/>
      <c r="J85" s="57"/>
      <c r="K85" s="57"/>
      <c r="L85" s="271" t="str">
        <f>K6</f>
        <v>Mrlina, Rašovice - Havransko, nánosy na bermách, ř.km 6,642 - 7,978</v>
      </c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P85" s="57"/>
      <c r="AQ85" s="57"/>
      <c r="AR85" s="58"/>
    </row>
    <row r="86" spans="2:44" s="1" customFormat="1" ht="6.9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</row>
    <row r="87" spans="2:44" s="1" customFormat="1" ht="12" customHeight="1">
      <c r="B87" s="33"/>
      <c r="C87" s="28" t="s">
        <v>22</v>
      </c>
      <c r="D87" s="34"/>
      <c r="E87" s="34"/>
      <c r="F87" s="34"/>
      <c r="G87" s="34"/>
      <c r="H87" s="34"/>
      <c r="I87" s="34"/>
      <c r="J87" s="34"/>
      <c r="K87" s="34"/>
      <c r="L87" s="59" t="str">
        <f>IF(K8="","",K8)</f>
        <v>Budiměřice, Chleby, Vestec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24</v>
      </c>
      <c r="AJ87" s="34"/>
      <c r="AK87" s="34"/>
      <c r="AL87" s="34"/>
      <c r="AM87" s="273">
        <f>IF(AN8="","",AN8)</f>
        <v>43656</v>
      </c>
      <c r="AN87" s="273"/>
      <c r="AO87" s="34"/>
      <c r="AP87" s="34"/>
      <c r="AQ87" s="34"/>
      <c r="AR87" s="37"/>
    </row>
    <row r="88" spans="2:44" s="1" customFormat="1" ht="6.95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</row>
    <row r="89" spans="2:56" s="1" customFormat="1" ht="27.95" customHeight="1">
      <c r="B89" s="33"/>
      <c r="C89" s="28" t="s">
        <v>25</v>
      </c>
      <c r="D89" s="34"/>
      <c r="E89" s="34"/>
      <c r="F89" s="34"/>
      <c r="G89" s="34"/>
      <c r="H89" s="34"/>
      <c r="I89" s="34"/>
      <c r="J89" s="34"/>
      <c r="K89" s="34"/>
      <c r="L89" s="53" t="str">
        <f>IF(E11="","",E11)</f>
        <v>Povodí Labe,státní podnik,Víta Nejedlého 951,HK3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31</v>
      </c>
      <c r="AJ89" s="34"/>
      <c r="AK89" s="34"/>
      <c r="AL89" s="34"/>
      <c r="AM89" s="269" t="str">
        <f>IF(E17="","",E17)</f>
        <v>Multiaqua s.r.o.,Veverkova 1343, Hradec Králové 2</v>
      </c>
      <c r="AN89" s="270"/>
      <c r="AO89" s="270"/>
      <c r="AP89" s="270"/>
      <c r="AQ89" s="34"/>
      <c r="AR89" s="37"/>
      <c r="AS89" s="263" t="s">
        <v>57</v>
      </c>
      <c r="AT89" s="264"/>
      <c r="AU89" s="61"/>
      <c r="AV89" s="61"/>
      <c r="AW89" s="61"/>
      <c r="AX89" s="61"/>
      <c r="AY89" s="61"/>
      <c r="AZ89" s="61"/>
      <c r="BA89" s="61"/>
      <c r="BB89" s="61"/>
      <c r="BC89" s="61"/>
      <c r="BD89" s="62"/>
    </row>
    <row r="90" spans="2:56" s="1" customFormat="1" ht="15.2" customHeight="1">
      <c r="B90" s="33"/>
      <c r="C90" s="28" t="s">
        <v>29</v>
      </c>
      <c r="D90" s="34"/>
      <c r="E90" s="34"/>
      <c r="F90" s="34"/>
      <c r="G90" s="34"/>
      <c r="H90" s="34"/>
      <c r="I90" s="34"/>
      <c r="J90" s="34"/>
      <c r="K90" s="34"/>
      <c r="L90" s="53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34</v>
      </c>
      <c r="AJ90" s="34"/>
      <c r="AK90" s="34"/>
      <c r="AL90" s="34"/>
      <c r="AM90" s="269" t="str">
        <f>IF(E20="","",E20)</f>
        <v>Ing. Šárka Volfová</v>
      </c>
      <c r="AN90" s="270"/>
      <c r="AO90" s="270"/>
      <c r="AP90" s="270"/>
      <c r="AQ90" s="34"/>
      <c r="AR90" s="37"/>
      <c r="AS90" s="265"/>
      <c r="AT90" s="266"/>
      <c r="AU90" s="63"/>
      <c r="AV90" s="63"/>
      <c r="AW90" s="63"/>
      <c r="AX90" s="63"/>
      <c r="AY90" s="63"/>
      <c r="AZ90" s="63"/>
      <c r="BA90" s="63"/>
      <c r="BB90" s="63"/>
      <c r="BC90" s="63"/>
      <c r="BD90" s="64"/>
    </row>
    <row r="91" spans="2:56" s="1" customFormat="1" ht="10.9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67"/>
      <c r="AT91" s="268"/>
      <c r="AU91" s="65"/>
      <c r="AV91" s="65"/>
      <c r="AW91" s="65"/>
      <c r="AX91" s="65"/>
      <c r="AY91" s="65"/>
      <c r="AZ91" s="65"/>
      <c r="BA91" s="65"/>
      <c r="BB91" s="65"/>
      <c r="BC91" s="65"/>
      <c r="BD91" s="66"/>
    </row>
    <row r="92" spans="2:56" s="1" customFormat="1" ht="29.25" customHeight="1">
      <c r="B92" s="33"/>
      <c r="C92" s="290" t="s">
        <v>58</v>
      </c>
      <c r="D92" s="283"/>
      <c r="E92" s="283"/>
      <c r="F92" s="283"/>
      <c r="G92" s="283"/>
      <c r="H92" s="67"/>
      <c r="I92" s="282" t="s">
        <v>59</v>
      </c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5" t="s">
        <v>60</v>
      </c>
      <c r="AH92" s="283"/>
      <c r="AI92" s="283"/>
      <c r="AJ92" s="283"/>
      <c r="AK92" s="283"/>
      <c r="AL92" s="283"/>
      <c r="AM92" s="283"/>
      <c r="AN92" s="282" t="s">
        <v>61</v>
      </c>
      <c r="AO92" s="283"/>
      <c r="AP92" s="284"/>
      <c r="AQ92" s="68" t="s">
        <v>62</v>
      </c>
      <c r="AR92" s="37"/>
      <c r="AS92" s="69" t="s">
        <v>63</v>
      </c>
      <c r="AT92" s="70" t="s">
        <v>64</v>
      </c>
      <c r="AU92" s="70" t="s">
        <v>65</v>
      </c>
      <c r="AV92" s="70" t="s">
        <v>66</v>
      </c>
      <c r="AW92" s="70" t="s">
        <v>67</v>
      </c>
      <c r="AX92" s="70" t="s">
        <v>68</v>
      </c>
      <c r="AY92" s="70" t="s">
        <v>69</v>
      </c>
      <c r="AZ92" s="70" t="s">
        <v>70</v>
      </c>
      <c r="BA92" s="70" t="s">
        <v>71</v>
      </c>
      <c r="BB92" s="70" t="s">
        <v>72</v>
      </c>
      <c r="BC92" s="70" t="s">
        <v>73</v>
      </c>
      <c r="BD92" s="71" t="s">
        <v>74</v>
      </c>
    </row>
    <row r="93" spans="2:56" s="1" customFormat="1" ht="10.9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</row>
    <row r="94" spans="2:90" s="5" customFormat="1" ht="32.45" customHeight="1">
      <c r="B94" s="75"/>
      <c r="C94" s="76" t="s">
        <v>75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288">
        <f>ROUND(SUM(AG95:AG97),2)</f>
        <v>0</v>
      </c>
      <c r="AH94" s="288"/>
      <c r="AI94" s="288"/>
      <c r="AJ94" s="288"/>
      <c r="AK94" s="288"/>
      <c r="AL94" s="288"/>
      <c r="AM94" s="288"/>
      <c r="AN94" s="289">
        <f>SUM(AG94,AT94)</f>
        <v>0</v>
      </c>
      <c r="AO94" s="289"/>
      <c r="AP94" s="289"/>
      <c r="AQ94" s="79" t="s">
        <v>1</v>
      </c>
      <c r="AR94" s="80"/>
      <c r="AS94" s="81">
        <f>ROUND(SUM(AS95:AS97),2)</f>
        <v>0</v>
      </c>
      <c r="AT94" s="82">
        <f>ROUND(SUM(AV94:AW94),2)</f>
        <v>0</v>
      </c>
      <c r="AU94" s="83">
        <f>ROUND(SUM(AU95:AU97),5)</f>
        <v>0</v>
      </c>
      <c r="AV94" s="82">
        <f>ROUND(AZ94*L29,2)</f>
        <v>0</v>
      </c>
      <c r="AW94" s="82">
        <f>ROUND(BA94*L30,2)</f>
        <v>0</v>
      </c>
      <c r="AX94" s="82">
        <f>ROUND(BB94*L29,2)</f>
        <v>0</v>
      </c>
      <c r="AY94" s="82">
        <f>ROUND(BC94*L30,2)</f>
        <v>0</v>
      </c>
      <c r="AZ94" s="82">
        <f>ROUND(SUM(AZ95:AZ97),2)</f>
        <v>0</v>
      </c>
      <c r="BA94" s="82">
        <f>ROUND(SUM(BA95:BA97),2)</f>
        <v>0</v>
      </c>
      <c r="BB94" s="82">
        <f>ROUND(SUM(BB95:BB97),2)</f>
        <v>0</v>
      </c>
      <c r="BC94" s="82">
        <f>ROUND(SUM(BC95:BC97),2)</f>
        <v>0</v>
      </c>
      <c r="BD94" s="84">
        <f>ROUND(SUM(BD95:BD97),2)</f>
        <v>0</v>
      </c>
      <c r="BS94" s="85" t="s">
        <v>76</v>
      </c>
      <c r="BT94" s="85" t="s">
        <v>77</v>
      </c>
      <c r="BU94" s="86" t="s">
        <v>78</v>
      </c>
      <c r="BV94" s="85" t="s">
        <v>79</v>
      </c>
      <c r="BW94" s="85" t="s">
        <v>5</v>
      </c>
      <c r="BX94" s="85" t="s">
        <v>80</v>
      </c>
      <c r="CL94" s="85" t="s">
        <v>19</v>
      </c>
    </row>
    <row r="95" spans="1:91" s="6" customFormat="1" ht="27" customHeight="1">
      <c r="A95" s="87" t="s">
        <v>81</v>
      </c>
      <c r="B95" s="88"/>
      <c r="C95" s="89"/>
      <c r="D95" s="291" t="s">
        <v>82</v>
      </c>
      <c r="E95" s="291"/>
      <c r="F95" s="291"/>
      <c r="G95" s="291"/>
      <c r="H95" s="291"/>
      <c r="I95" s="90"/>
      <c r="J95" s="291" t="s">
        <v>83</v>
      </c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86">
        <f>'1 - SO 01 Odstranění náno...'!J30</f>
        <v>0</v>
      </c>
      <c r="AH95" s="287"/>
      <c r="AI95" s="287"/>
      <c r="AJ95" s="287"/>
      <c r="AK95" s="287"/>
      <c r="AL95" s="287"/>
      <c r="AM95" s="287"/>
      <c r="AN95" s="286">
        <f>SUM(AG95,AT95)</f>
        <v>0</v>
      </c>
      <c r="AO95" s="287"/>
      <c r="AP95" s="287"/>
      <c r="AQ95" s="91" t="s">
        <v>84</v>
      </c>
      <c r="AR95" s="92"/>
      <c r="AS95" s="93">
        <v>0</v>
      </c>
      <c r="AT95" s="94">
        <f>ROUND(SUM(AV95:AW95),2)</f>
        <v>0</v>
      </c>
      <c r="AU95" s="95">
        <f>'1 - SO 01 Odstranění náno...'!P121</f>
        <v>0</v>
      </c>
      <c r="AV95" s="94">
        <f>'1 - SO 01 Odstranění náno...'!J33</f>
        <v>0</v>
      </c>
      <c r="AW95" s="94">
        <f>'1 - SO 01 Odstranění náno...'!J34</f>
        <v>0</v>
      </c>
      <c r="AX95" s="94">
        <f>'1 - SO 01 Odstranění náno...'!J35</f>
        <v>0</v>
      </c>
      <c r="AY95" s="94">
        <f>'1 - SO 01 Odstranění náno...'!J36</f>
        <v>0</v>
      </c>
      <c r="AZ95" s="94">
        <f>'1 - SO 01 Odstranění náno...'!F33</f>
        <v>0</v>
      </c>
      <c r="BA95" s="94">
        <f>'1 - SO 01 Odstranění náno...'!F34</f>
        <v>0</v>
      </c>
      <c r="BB95" s="94">
        <f>'1 - SO 01 Odstranění náno...'!F35</f>
        <v>0</v>
      </c>
      <c r="BC95" s="94">
        <f>'1 - SO 01 Odstranění náno...'!F36</f>
        <v>0</v>
      </c>
      <c r="BD95" s="96">
        <f>'1 - SO 01 Odstranění náno...'!F37</f>
        <v>0</v>
      </c>
      <c r="BT95" s="97" t="s">
        <v>82</v>
      </c>
      <c r="BV95" s="97" t="s">
        <v>79</v>
      </c>
      <c r="BW95" s="97" t="s">
        <v>85</v>
      </c>
      <c r="BX95" s="97" t="s">
        <v>5</v>
      </c>
      <c r="CL95" s="97" t="s">
        <v>19</v>
      </c>
      <c r="CM95" s="97" t="s">
        <v>86</v>
      </c>
    </row>
    <row r="96" spans="1:91" s="6" customFormat="1" ht="40.5" customHeight="1">
      <c r="A96" s="87" t="s">
        <v>81</v>
      </c>
      <c r="B96" s="88"/>
      <c r="C96" s="89"/>
      <c r="D96" s="291" t="s">
        <v>86</v>
      </c>
      <c r="E96" s="291"/>
      <c r="F96" s="291"/>
      <c r="G96" s="291"/>
      <c r="H96" s="291"/>
      <c r="I96" s="90"/>
      <c r="J96" s="291" t="s">
        <v>87</v>
      </c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86">
        <f>'2 - SO 02 Odstranění náno...'!J30</f>
        <v>0</v>
      </c>
      <c r="AH96" s="287"/>
      <c r="AI96" s="287"/>
      <c r="AJ96" s="287"/>
      <c r="AK96" s="287"/>
      <c r="AL96" s="287"/>
      <c r="AM96" s="287"/>
      <c r="AN96" s="286">
        <f>SUM(AG96,AT96)</f>
        <v>0</v>
      </c>
      <c r="AO96" s="287"/>
      <c r="AP96" s="287"/>
      <c r="AQ96" s="91" t="s">
        <v>84</v>
      </c>
      <c r="AR96" s="92"/>
      <c r="AS96" s="93">
        <v>0</v>
      </c>
      <c r="AT96" s="94">
        <f>ROUND(SUM(AV96:AW96),2)</f>
        <v>0</v>
      </c>
      <c r="AU96" s="95">
        <f>'2 - SO 02 Odstranění náno...'!P118</f>
        <v>0</v>
      </c>
      <c r="AV96" s="94">
        <f>'2 - SO 02 Odstranění náno...'!J33</f>
        <v>0</v>
      </c>
      <c r="AW96" s="94">
        <f>'2 - SO 02 Odstranění náno...'!J34</f>
        <v>0</v>
      </c>
      <c r="AX96" s="94">
        <f>'2 - SO 02 Odstranění náno...'!J35</f>
        <v>0</v>
      </c>
      <c r="AY96" s="94">
        <f>'2 - SO 02 Odstranění náno...'!J36</f>
        <v>0</v>
      </c>
      <c r="AZ96" s="94">
        <f>'2 - SO 02 Odstranění náno...'!F33</f>
        <v>0</v>
      </c>
      <c r="BA96" s="94">
        <f>'2 - SO 02 Odstranění náno...'!F34</f>
        <v>0</v>
      </c>
      <c r="BB96" s="94">
        <f>'2 - SO 02 Odstranění náno...'!F35</f>
        <v>0</v>
      </c>
      <c r="BC96" s="94">
        <f>'2 - SO 02 Odstranění náno...'!F36</f>
        <v>0</v>
      </c>
      <c r="BD96" s="96">
        <f>'2 - SO 02 Odstranění náno...'!F37</f>
        <v>0</v>
      </c>
      <c r="BT96" s="97" t="s">
        <v>82</v>
      </c>
      <c r="BV96" s="97" t="s">
        <v>79</v>
      </c>
      <c r="BW96" s="97" t="s">
        <v>88</v>
      </c>
      <c r="BX96" s="97" t="s">
        <v>5</v>
      </c>
      <c r="CL96" s="97" t="s">
        <v>19</v>
      </c>
      <c r="CM96" s="97" t="s">
        <v>86</v>
      </c>
    </row>
    <row r="97" spans="1:91" s="6" customFormat="1" ht="16.5" customHeight="1">
      <c r="A97" s="87" t="s">
        <v>81</v>
      </c>
      <c r="B97" s="88"/>
      <c r="C97" s="89"/>
      <c r="D97" s="291" t="s">
        <v>89</v>
      </c>
      <c r="E97" s="291"/>
      <c r="F97" s="291"/>
      <c r="G97" s="291"/>
      <c r="H97" s="291"/>
      <c r="I97" s="90"/>
      <c r="J97" s="291" t="s">
        <v>90</v>
      </c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86">
        <f>'3 - VON Vedlejší a ostatn...'!J30</f>
        <v>0</v>
      </c>
      <c r="AH97" s="287"/>
      <c r="AI97" s="287"/>
      <c r="AJ97" s="287"/>
      <c r="AK97" s="287"/>
      <c r="AL97" s="287"/>
      <c r="AM97" s="287"/>
      <c r="AN97" s="286">
        <f>SUM(AG97,AT97)</f>
        <v>0</v>
      </c>
      <c r="AO97" s="287"/>
      <c r="AP97" s="287"/>
      <c r="AQ97" s="91" t="s">
        <v>84</v>
      </c>
      <c r="AR97" s="92"/>
      <c r="AS97" s="98">
        <v>0</v>
      </c>
      <c r="AT97" s="99">
        <f>ROUND(SUM(AV97:AW97),2)</f>
        <v>0</v>
      </c>
      <c r="AU97" s="100">
        <f>'3 - VON Vedlejší a ostatn...'!P126</f>
        <v>0</v>
      </c>
      <c r="AV97" s="99">
        <f>'3 - VON Vedlejší a ostatn...'!J33</f>
        <v>0</v>
      </c>
      <c r="AW97" s="99">
        <f>'3 - VON Vedlejší a ostatn...'!J34</f>
        <v>0</v>
      </c>
      <c r="AX97" s="99">
        <f>'3 - VON Vedlejší a ostatn...'!J35</f>
        <v>0</v>
      </c>
      <c r="AY97" s="99">
        <f>'3 - VON Vedlejší a ostatn...'!J36</f>
        <v>0</v>
      </c>
      <c r="AZ97" s="99">
        <f>'3 - VON Vedlejší a ostatn...'!F33</f>
        <v>0</v>
      </c>
      <c r="BA97" s="99">
        <f>'3 - VON Vedlejší a ostatn...'!F34</f>
        <v>0</v>
      </c>
      <c r="BB97" s="99">
        <f>'3 - VON Vedlejší a ostatn...'!F35</f>
        <v>0</v>
      </c>
      <c r="BC97" s="99">
        <f>'3 - VON Vedlejší a ostatn...'!F36</f>
        <v>0</v>
      </c>
      <c r="BD97" s="101">
        <f>'3 - VON Vedlejší a ostatn...'!F37</f>
        <v>0</v>
      </c>
      <c r="BT97" s="97" t="s">
        <v>82</v>
      </c>
      <c r="BV97" s="97" t="s">
        <v>79</v>
      </c>
      <c r="BW97" s="97" t="s">
        <v>91</v>
      </c>
      <c r="BX97" s="97" t="s">
        <v>5</v>
      </c>
      <c r="CL97" s="97" t="s">
        <v>19</v>
      </c>
      <c r="CM97" s="97" t="s">
        <v>86</v>
      </c>
    </row>
    <row r="98" spans="2:44" s="1" customFormat="1" ht="30" customHeight="1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7"/>
    </row>
    <row r="99" spans="2:44" s="1" customFormat="1" ht="6.95" customHeight="1"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37"/>
    </row>
  </sheetData>
  <mergeCells count="50">
    <mergeCell ref="D96:H96"/>
    <mergeCell ref="J96:AF96"/>
    <mergeCell ref="D97:H97"/>
    <mergeCell ref="J97:AF97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1 - SO 01 Odstranění náno...'!C2" display="/"/>
    <hyperlink ref="A96" location="'2 - SO 02 Odstranění náno...'!C2" display="/"/>
    <hyperlink ref="A97" location="'3 - VON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9"/>
  <sheetViews>
    <sheetView showGridLines="0" workbookViewId="0" topLeftCell="A1">
      <selection activeCell="W25" sqref="W2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6" t="s">
        <v>85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86</v>
      </c>
    </row>
    <row r="4" spans="2:46" ht="24.95" customHeight="1">
      <c r="B4" s="19"/>
      <c r="D4" s="106" t="s">
        <v>92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2" t="str">
        <f>'Rekapitulace stavby'!K6</f>
        <v>Mrlina, Rašovice - Havransko, nánosy na bermách, ř.km 6,642 - 7,978</v>
      </c>
      <c r="F7" s="293"/>
      <c r="G7" s="293"/>
      <c r="H7" s="293"/>
      <c r="L7" s="19"/>
    </row>
    <row r="8" spans="2:12" s="1" customFormat="1" ht="12" customHeight="1">
      <c r="B8" s="37"/>
      <c r="D8" s="108" t="s">
        <v>93</v>
      </c>
      <c r="I8" s="109"/>
      <c r="L8" s="37"/>
    </row>
    <row r="9" spans="2:12" s="1" customFormat="1" ht="36.95" customHeight="1">
      <c r="B9" s="37"/>
      <c r="E9" s="294" t="s">
        <v>94</v>
      </c>
      <c r="F9" s="295"/>
      <c r="G9" s="295"/>
      <c r="H9" s="295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19</v>
      </c>
      <c r="I11" s="111" t="s">
        <v>20</v>
      </c>
      <c r="J11" s="110" t="s">
        <v>1</v>
      </c>
      <c r="L11" s="37"/>
    </row>
    <row r="12" spans="2:12" s="1" customFormat="1" ht="12" customHeight="1">
      <c r="B12" s="37"/>
      <c r="D12" s="108" t="s">
        <v>22</v>
      </c>
      <c r="F12" s="110" t="s">
        <v>23</v>
      </c>
      <c r="I12" s="111" t="s">
        <v>24</v>
      </c>
      <c r="J12" s="112">
        <f>'Rekapitulace stavby'!AN8</f>
        <v>43656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25</v>
      </c>
      <c r="I14" s="111" t="s">
        <v>26</v>
      </c>
      <c r="J14" s="110" t="s">
        <v>1</v>
      </c>
      <c r="L14" s="37"/>
    </row>
    <row r="15" spans="2:12" s="1" customFormat="1" ht="18" customHeight="1">
      <c r="B15" s="37"/>
      <c r="E15" s="110" t="s">
        <v>27</v>
      </c>
      <c r="I15" s="111" t="s">
        <v>28</v>
      </c>
      <c r="J15" s="110" t="s">
        <v>1</v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29</v>
      </c>
      <c r="I17" s="111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296" t="str">
        <f>'Rekapitulace stavby'!E14</f>
        <v>Vyplň údaj</v>
      </c>
      <c r="F18" s="297"/>
      <c r="G18" s="297"/>
      <c r="H18" s="297"/>
      <c r="I18" s="111" t="s">
        <v>28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31</v>
      </c>
      <c r="I20" s="111" t="s">
        <v>26</v>
      </c>
      <c r="J20" s="110" t="s">
        <v>1</v>
      </c>
      <c r="L20" s="37"/>
    </row>
    <row r="21" spans="2:12" s="1" customFormat="1" ht="18" customHeight="1">
      <c r="B21" s="37"/>
      <c r="E21" s="110" t="s">
        <v>32</v>
      </c>
      <c r="I21" s="111" t="s">
        <v>28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34</v>
      </c>
      <c r="I23" s="111" t="s">
        <v>26</v>
      </c>
      <c r="J23" s="110" t="s">
        <v>1</v>
      </c>
      <c r="L23" s="37"/>
    </row>
    <row r="24" spans="2:12" s="1" customFormat="1" ht="18" customHeight="1">
      <c r="B24" s="37"/>
      <c r="E24" s="110" t="s">
        <v>35</v>
      </c>
      <c r="I24" s="111" t="s">
        <v>28</v>
      </c>
      <c r="J24" s="110" t="s">
        <v>1</v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36</v>
      </c>
      <c r="I26" s="109"/>
      <c r="L26" s="37"/>
    </row>
    <row r="27" spans="2:12" s="7" customFormat="1" ht="63.75" customHeight="1">
      <c r="B27" s="113"/>
      <c r="E27" s="298" t="s">
        <v>415</v>
      </c>
      <c r="F27" s="298"/>
      <c r="G27" s="298"/>
      <c r="H27" s="298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37</v>
      </c>
      <c r="I30" s="109"/>
      <c r="J30" s="117">
        <f>ROUND(J121,2)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39</v>
      </c>
      <c r="I32" s="119" t="s">
        <v>38</v>
      </c>
      <c r="J32" s="118" t="s">
        <v>40</v>
      </c>
      <c r="L32" s="37"/>
    </row>
    <row r="33" spans="2:12" s="1" customFormat="1" ht="14.45" customHeight="1">
      <c r="B33" s="37"/>
      <c r="D33" s="120" t="s">
        <v>41</v>
      </c>
      <c r="E33" s="108" t="s">
        <v>42</v>
      </c>
      <c r="F33" s="121">
        <f>ROUND((SUM(BE121:BE218)),2)</f>
        <v>0</v>
      </c>
      <c r="I33" s="122">
        <v>0.21</v>
      </c>
      <c r="J33" s="121">
        <f>ROUND(((SUM(BE121:BE218))*I33),2)</f>
        <v>0</v>
      </c>
      <c r="L33" s="37"/>
    </row>
    <row r="34" spans="2:12" s="1" customFormat="1" ht="14.45" customHeight="1">
      <c r="B34" s="37"/>
      <c r="E34" s="108" t="s">
        <v>43</v>
      </c>
      <c r="F34" s="121">
        <f>ROUND((SUM(BF121:BF218)),2)</f>
        <v>0</v>
      </c>
      <c r="I34" s="122">
        <v>0.15</v>
      </c>
      <c r="J34" s="121">
        <f>ROUND(((SUM(BF121:BF218))*I34),2)</f>
        <v>0</v>
      </c>
      <c r="L34" s="37"/>
    </row>
    <row r="35" spans="2:12" s="1" customFormat="1" ht="14.45" customHeight="1" hidden="1">
      <c r="B35" s="37"/>
      <c r="E35" s="108" t="s">
        <v>44</v>
      </c>
      <c r="F35" s="121">
        <f>ROUND((SUM(BG121:BG218)),2)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45</v>
      </c>
      <c r="F36" s="121">
        <f>ROUND((SUM(BH121:BH218)),2)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46</v>
      </c>
      <c r="F37" s="121">
        <f>ROUND((SUM(BI121:BI218)),2)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47</v>
      </c>
      <c r="E39" s="125"/>
      <c r="F39" s="125"/>
      <c r="G39" s="126" t="s">
        <v>48</v>
      </c>
      <c r="H39" s="127" t="s">
        <v>49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50</v>
      </c>
      <c r="E50" s="132"/>
      <c r="F50" s="132"/>
      <c r="G50" s="131" t="s">
        <v>51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52</v>
      </c>
      <c r="E61" s="135"/>
      <c r="F61" s="136" t="s">
        <v>53</v>
      </c>
      <c r="G61" s="134" t="s">
        <v>52</v>
      </c>
      <c r="H61" s="135"/>
      <c r="I61" s="137"/>
      <c r="J61" s="138" t="s">
        <v>53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54</v>
      </c>
      <c r="E65" s="132"/>
      <c r="F65" s="132"/>
      <c r="G65" s="131" t="s">
        <v>55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52</v>
      </c>
      <c r="E76" s="135"/>
      <c r="F76" s="136" t="s">
        <v>53</v>
      </c>
      <c r="G76" s="134" t="s">
        <v>52</v>
      </c>
      <c r="H76" s="135"/>
      <c r="I76" s="137"/>
      <c r="J76" s="138" t="s">
        <v>53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95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299" t="str">
        <f>E7</f>
        <v>Mrlina, Rašovice - Havransko, nánosy na bermách, ř.km 6,642 - 7,978</v>
      </c>
      <c r="F85" s="300"/>
      <c r="G85" s="300"/>
      <c r="H85" s="300"/>
      <c r="I85" s="109"/>
      <c r="J85" s="34"/>
      <c r="K85" s="34"/>
      <c r="L85" s="37"/>
    </row>
    <row r="86" spans="2:12" s="1" customFormat="1" ht="12" customHeight="1">
      <c r="B86" s="33"/>
      <c r="C86" s="28" t="s">
        <v>93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1" t="str">
        <f>E9</f>
        <v>1 - SO 01 Odstranění nánosů na bermách ř. km 6,642 -7,978</v>
      </c>
      <c r="F87" s="301"/>
      <c r="G87" s="301"/>
      <c r="H87" s="301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22</v>
      </c>
      <c r="D89" s="34"/>
      <c r="E89" s="34"/>
      <c r="F89" s="26" t="str">
        <f>F12</f>
        <v>Budiměřice, Chleby, Vestec</v>
      </c>
      <c r="G89" s="34"/>
      <c r="H89" s="34"/>
      <c r="I89" s="111" t="s">
        <v>24</v>
      </c>
      <c r="J89" s="60">
        <f>IF(J12="","",J12)</f>
        <v>43656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58.15" customHeight="1">
      <c r="B91" s="33"/>
      <c r="C91" s="28" t="s">
        <v>25</v>
      </c>
      <c r="D91" s="34"/>
      <c r="E91" s="34"/>
      <c r="F91" s="26" t="str">
        <f>E15</f>
        <v>Povodí Labe,státní podnik,Víta Nejedlého 951,HK3</v>
      </c>
      <c r="G91" s="34"/>
      <c r="H91" s="34"/>
      <c r="I91" s="111" t="s">
        <v>31</v>
      </c>
      <c r="J91" s="31" t="str">
        <f>E21</f>
        <v>Multiaqua s.r.o.,Veverkova 1343, Hradec Králové 2</v>
      </c>
      <c r="K91" s="34"/>
      <c r="L91" s="37"/>
    </row>
    <row r="92" spans="2:12" s="1" customFormat="1" ht="15.2" customHeight="1">
      <c r="B92" s="33"/>
      <c r="C92" s="28" t="s">
        <v>29</v>
      </c>
      <c r="D92" s="34"/>
      <c r="E92" s="34"/>
      <c r="F92" s="26" t="str">
        <f>IF(E18="","",E18)</f>
        <v>Vyplň údaj</v>
      </c>
      <c r="G92" s="34"/>
      <c r="H92" s="34"/>
      <c r="I92" s="111" t="s">
        <v>34</v>
      </c>
      <c r="J92" s="31" t="str">
        <f>E24</f>
        <v>Ing. Šárka Volfová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96</v>
      </c>
      <c r="D94" s="146"/>
      <c r="E94" s="146"/>
      <c r="F94" s="146"/>
      <c r="G94" s="146"/>
      <c r="H94" s="146"/>
      <c r="I94" s="147"/>
      <c r="J94" s="148" t="s">
        <v>97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98</v>
      </c>
      <c r="D96" s="34"/>
      <c r="E96" s="34"/>
      <c r="F96" s="34"/>
      <c r="G96" s="34"/>
      <c r="H96" s="34"/>
      <c r="I96" s="109"/>
      <c r="J96" s="78">
        <f>J121</f>
        <v>0</v>
      </c>
      <c r="K96" s="34"/>
      <c r="L96" s="37"/>
      <c r="AU96" s="16" t="s">
        <v>99</v>
      </c>
    </row>
    <row r="97" spans="2:12" s="8" customFormat="1" ht="24.95" customHeight="1">
      <c r="B97" s="150"/>
      <c r="C97" s="151"/>
      <c r="D97" s="152" t="s">
        <v>100</v>
      </c>
      <c r="E97" s="153"/>
      <c r="F97" s="153"/>
      <c r="G97" s="153"/>
      <c r="H97" s="153"/>
      <c r="I97" s="154"/>
      <c r="J97" s="155">
        <f>J122</f>
        <v>0</v>
      </c>
      <c r="K97" s="151"/>
      <c r="L97" s="156"/>
    </row>
    <row r="98" spans="2:12" s="9" customFormat="1" ht="19.9" customHeight="1">
      <c r="B98" s="157"/>
      <c r="C98" s="158"/>
      <c r="D98" s="159" t="s">
        <v>101</v>
      </c>
      <c r="E98" s="160"/>
      <c r="F98" s="160"/>
      <c r="G98" s="160"/>
      <c r="H98" s="160"/>
      <c r="I98" s="161"/>
      <c r="J98" s="162">
        <f>J123</f>
        <v>0</v>
      </c>
      <c r="K98" s="158"/>
      <c r="L98" s="163"/>
    </row>
    <row r="99" spans="2:12" s="9" customFormat="1" ht="19.9" customHeight="1">
      <c r="B99" s="157"/>
      <c r="C99" s="158"/>
      <c r="D99" s="159" t="s">
        <v>102</v>
      </c>
      <c r="E99" s="160"/>
      <c r="F99" s="160"/>
      <c r="G99" s="160"/>
      <c r="H99" s="160"/>
      <c r="I99" s="161"/>
      <c r="J99" s="162">
        <f>J207</f>
        <v>0</v>
      </c>
      <c r="K99" s="158"/>
      <c r="L99" s="163"/>
    </row>
    <row r="100" spans="2:12" s="9" customFormat="1" ht="19.9" customHeight="1">
      <c r="B100" s="157"/>
      <c r="C100" s="158"/>
      <c r="D100" s="159" t="s">
        <v>103</v>
      </c>
      <c r="E100" s="160"/>
      <c r="F100" s="160"/>
      <c r="G100" s="160"/>
      <c r="H100" s="160"/>
      <c r="I100" s="161"/>
      <c r="J100" s="162">
        <f>J212</f>
        <v>0</v>
      </c>
      <c r="K100" s="158"/>
      <c r="L100" s="163"/>
    </row>
    <row r="101" spans="2:12" s="8" customFormat="1" ht="24.95" customHeight="1">
      <c r="B101" s="150"/>
      <c r="C101" s="151"/>
      <c r="D101" s="152" t="s">
        <v>104</v>
      </c>
      <c r="E101" s="153"/>
      <c r="F101" s="153"/>
      <c r="G101" s="153"/>
      <c r="H101" s="153"/>
      <c r="I101" s="154"/>
      <c r="J101" s="155">
        <f>J215</f>
        <v>0</v>
      </c>
      <c r="K101" s="151"/>
      <c r="L101" s="156"/>
    </row>
    <row r="102" spans="2:12" s="1" customFormat="1" ht="21.75" customHeight="1">
      <c r="B102" s="33"/>
      <c r="C102" s="34"/>
      <c r="D102" s="34"/>
      <c r="E102" s="34"/>
      <c r="F102" s="34"/>
      <c r="G102" s="34"/>
      <c r="H102" s="34"/>
      <c r="I102" s="109"/>
      <c r="J102" s="34"/>
      <c r="K102" s="34"/>
      <c r="L102" s="37"/>
    </row>
    <row r="103" spans="2:12" s="1" customFormat="1" ht="6.95" customHeight="1">
      <c r="B103" s="48"/>
      <c r="C103" s="49"/>
      <c r="D103" s="49"/>
      <c r="E103" s="49"/>
      <c r="F103" s="49"/>
      <c r="G103" s="49"/>
      <c r="H103" s="49"/>
      <c r="I103" s="141"/>
      <c r="J103" s="49"/>
      <c r="K103" s="49"/>
      <c r="L103" s="37"/>
    </row>
    <row r="107" spans="2:12" s="1" customFormat="1" ht="6.95" customHeight="1">
      <c r="B107" s="50"/>
      <c r="C107" s="51"/>
      <c r="D107" s="51"/>
      <c r="E107" s="51"/>
      <c r="F107" s="51"/>
      <c r="G107" s="51"/>
      <c r="H107" s="51"/>
      <c r="I107" s="144"/>
      <c r="J107" s="51"/>
      <c r="K107" s="51"/>
      <c r="L107" s="37"/>
    </row>
    <row r="108" spans="2:12" s="1" customFormat="1" ht="24.95" customHeight="1">
      <c r="B108" s="33"/>
      <c r="C108" s="22" t="s">
        <v>105</v>
      </c>
      <c r="D108" s="34"/>
      <c r="E108" s="34"/>
      <c r="F108" s="34"/>
      <c r="G108" s="34"/>
      <c r="H108" s="34"/>
      <c r="I108" s="109"/>
      <c r="J108" s="34"/>
      <c r="K108" s="34"/>
      <c r="L108" s="37"/>
    </row>
    <row r="109" spans="2:12" s="1" customFormat="1" ht="6.95" customHeight="1">
      <c r="B109" s="33"/>
      <c r="C109" s="34"/>
      <c r="D109" s="34"/>
      <c r="E109" s="34"/>
      <c r="F109" s="34"/>
      <c r="G109" s="34"/>
      <c r="H109" s="34"/>
      <c r="I109" s="109"/>
      <c r="J109" s="34"/>
      <c r="K109" s="34"/>
      <c r="L109" s="37"/>
    </row>
    <row r="110" spans="2:12" s="1" customFormat="1" ht="12" customHeight="1">
      <c r="B110" s="33"/>
      <c r="C110" s="28" t="s">
        <v>16</v>
      </c>
      <c r="D110" s="34"/>
      <c r="E110" s="34"/>
      <c r="F110" s="34"/>
      <c r="G110" s="34"/>
      <c r="H110" s="34"/>
      <c r="I110" s="109"/>
      <c r="J110" s="34"/>
      <c r="K110" s="34"/>
      <c r="L110" s="37"/>
    </row>
    <row r="111" spans="2:12" s="1" customFormat="1" ht="16.5" customHeight="1">
      <c r="B111" s="33"/>
      <c r="C111" s="34"/>
      <c r="D111" s="34"/>
      <c r="E111" s="299" t="str">
        <f>E7</f>
        <v>Mrlina, Rašovice - Havransko, nánosy na bermách, ř.km 6,642 - 7,978</v>
      </c>
      <c r="F111" s="300"/>
      <c r="G111" s="300"/>
      <c r="H111" s="300"/>
      <c r="I111" s="109"/>
      <c r="J111" s="34"/>
      <c r="K111" s="34"/>
      <c r="L111" s="37"/>
    </row>
    <row r="112" spans="2:12" s="1" customFormat="1" ht="12" customHeight="1">
      <c r="B112" s="33"/>
      <c r="C112" s="28" t="s">
        <v>93</v>
      </c>
      <c r="D112" s="34"/>
      <c r="E112" s="34"/>
      <c r="F112" s="34"/>
      <c r="G112" s="34"/>
      <c r="H112" s="34"/>
      <c r="I112" s="109"/>
      <c r="J112" s="34"/>
      <c r="K112" s="34"/>
      <c r="L112" s="37"/>
    </row>
    <row r="113" spans="2:12" s="1" customFormat="1" ht="16.5" customHeight="1">
      <c r="B113" s="33"/>
      <c r="C113" s="34"/>
      <c r="D113" s="34"/>
      <c r="E113" s="271" t="str">
        <f>E9</f>
        <v>1 - SO 01 Odstranění nánosů na bermách ř. km 6,642 -7,978</v>
      </c>
      <c r="F113" s="301"/>
      <c r="G113" s="301"/>
      <c r="H113" s="301"/>
      <c r="I113" s="109"/>
      <c r="J113" s="34"/>
      <c r="K113" s="34"/>
      <c r="L113" s="37"/>
    </row>
    <row r="114" spans="2:12" s="1" customFormat="1" ht="6.95" customHeight="1">
      <c r="B114" s="33"/>
      <c r="C114" s="34"/>
      <c r="D114" s="34"/>
      <c r="E114" s="34"/>
      <c r="F114" s="34"/>
      <c r="G114" s="34"/>
      <c r="H114" s="34"/>
      <c r="I114" s="109"/>
      <c r="J114" s="34"/>
      <c r="K114" s="34"/>
      <c r="L114" s="37"/>
    </row>
    <row r="115" spans="2:12" s="1" customFormat="1" ht="12" customHeight="1">
      <c r="B115" s="33"/>
      <c r="C115" s="28" t="s">
        <v>22</v>
      </c>
      <c r="D115" s="34"/>
      <c r="E115" s="34"/>
      <c r="F115" s="26" t="str">
        <f>F12</f>
        <v>Budiměřice, Chleby, Vestec</v>
      </c>
      <c r="G115" s="34"/>
      <c r="H115" s="34"/>
      <c r="I115" s="111" t="s">
        <v>24</v>
      </c>
      <c r="J115" s="60">
        <f>IF(J12="","",J12)</f>
        <v>43656</v>
      </c>
      <c r="K115" s="34"/>
      <c r="L115" s="37"/>
    </row>
    <row r="116" spans="2:12" s="1" customFormat="1" ht="6.95" customHeight="1">
      <c r="B116" s="33"/>
      <c r="C116" s="34"/>
      <c r="D116" s="34"/>
      <c r="E116" s="34"/>
      <c r="F116" s="34"/>
      <c r="G116" s="34"/>
      <c r="H116" s="34"/>
      <c r="I116" s="109"/>
      <c r="J116" s="34"/>
      <c r="K116" s="34"/>
      <c r="L116" s="37"/>
    </row>
    <row r="117" spans="2:12" s="1" customFormat="1" ht="58.15" customHeight="1">
      <c r="B117" s="33"/>
      <c r="C117" s="28" t="s">
        <v>25</v>
      </c>
      <c r="D117" s="34"/>
      <c r="E117" s="34"/>
      <c r="F117" s="26" t="str">
        <f>E15</f>
        <v>Povodí Labe,státní podnik,Víta Nejedlého 951,HK3</v>
      </c>
      <c r="G117" s="34"/>
      <c r="H117" s="34"/>
      <c r="I117" s="111" t="s">
        <v>31</v>
      </c>
      <c r="J117" s="31" t="str">
        <f>E21</f>
        <v>Multiaqua s.r.o.,Veverkova 1343, Hradec Králové 2</v>
      </c>
      <c r="K117" s="34"/>
      <c r="L117" s="37"/>
    </row>
    <row r="118" spans="2:12" s="1" customFormat="1" ht="15.2" customHeight="1">
      <c r="B118" s="33"/>
      <c r="C118" s="28" t="s">
        <v>29</v>
      </c>
      <c r="D118" s="34"/>
      <c r="E118" s="34"/>
      <c r="F118" s="26" t="str">
        <f>IF(E18="","",E18)</f>
        <v>Vyplň údaj</v>
      </c>
      <c r="G118" s="34"/>
      <c r="H118" s="34"/>
      <c r="I118" s="111" t="s">
        <v>34</v>
      </c>
      <c r="J118" s="31" t="str">
        <f>E24</f>
        <v>Ing. Šárka Volfová</v>
      </c>
      <c r="K118" s="34"/>
      <c r="L118" s="37"/>
    </row>
    <row r="119" spans="2:12" s="1" customFormat="1" ht="10.35" customHeight="1">
      <c r="B119" s="33"/>
      <c r="C119" s="34"/>
      <c r="D119" s="34"/>
      <c r="E119" s="34"/>
      <c r="F119" s="34"/>
      <c r="G119" s="34"/>
      <c r="H119" s="34"/>
      <c r="I119" s="109"/>
      <c r="J119" s="34"/>
      <c r="K119" s="34"/>
      <c r="L119" s="37"/>
    </row>
    <row r="120" spans="2:20" s="10" customFormat="1" ht="29.25" customHeight="1">
      <c r="B120" s="164"/>
      <c r="C120" s="165" t="s">
        <v>106</v>
      </c>
      <c r="D120" s="166" t="s">
        <v>62</v>
      </c>
      <c r="E120" s="166" t="s">
        <v>58</v>
      </c>
      <c r="F120" s="166" t="s">
        <v>59</v>
      </c>
      <c r="G120" s="166" t="s">
        <v>107</v>
      </c>
      <c r="H120" s="166" t="s">
        <v>108</v>
      </c>
      <c r="I120" s="167" t="s">
        <v>109</v>
      </c>
      <c r="J120" s="166" t="s">
        <v>97</v>
      </c>
      <c r="K120" s="168" t="s">
        <v>110</v>
      </c>
      <c r="L120" s="169"/>
      <c r="M120" s="69" t="s">
        <v>1</v>
      </c>
      <c r="N120" s="70" t="s">
        <v>41</v>
      </c>
      <c r="O120" s="70" t="s">
        <v>111</v>
      </c>
      <c r="P120" s="70" t="s">
        <v>112</v>
      </c>
      <c r="Q120" s="70" t="s">
        <v>113</v>
      </c>
      <c r="R120" s="70" t="s">
        <v>114</v>
      </c>
      <c r="S120" s="70" t="s">
        <v>115</v>
      </c>
      <c r="T120" s="71" t="s">
        <v>116</v>
      </c>
    </row>
    <row r="121" spans="2:63" s="1" customFormat="1" ht="22.9" customHeight="1">
      <c r="B121" s="33"/>
      <c r="C121" s="76" t="s">
        <v>117</v>
      </c>
      <c r="D121" s="34"/>
      <c r="E121" s="34"/>
      <c r="F121" s="34"/>
      <c r="G121" s="34"/>
      <c r="H121" s="34"/>
      <c r="I121" s="109"/>
      <c r="J121" s="170">
        <f>BK121</f>
        <v>0</v>
      </c>
      <c r="K121" s="34"/>
      <c r="L121" s="37"/>
      <c r="M121" s="72"/>
      <c r="N121" s="73"/>
      <c r="O121" s="73"/>
      <c r="P121" s="171">
        <f>P122+P215</f>
        <v>0</v>
      </c>
      <c r="Q121" s="73"/>
      <c r="R121" s="171">
        <f>R122+R215</f>
        <v>0.252855</v>
      </c>
      <c r="S121" s="73"/>
      <c r="T121" s="172">
        <f>T122+T215</f>
        <v>0</v>
      </c>
      <c r="AT121" s="16" t="s">
        <v>76</v>
      </c>
      <c r="AU121" s="16" t="s">
        <v>99</v>
      </c>
      <c r="BK121" s="173">
        <f>BK122+BK215</f>
        <v>0</v>
      </c>
    </row>
    <row r="122" spans="2:63" s="11" customFormat="1" ht="25.9" customHeight="1">
      <c r="B122" s="174"/>
      <c r="C122" s="175"/>
      <c r="D122" s="176" t="s">
        <v>76</v>
      </c>
      <c r="E122" s="177" t="s">
        <v>118</v>
      </c>
      <c r="F122" s="177" t="s">
        <v>119</v>
      </c>
      <c r="G122" s="175"/>
      <c r="H122" s="175"/>
      <c r="I122" s="178"/>
      <c r="J122" s="179">
        <f>BK122</f>
        <v>0</v>
      </c>
      <c r="K122" s="175"/>
      <c r="L122" s="180"/>
      <c r="M122" s="181"/>
      <c r="N122" s="182"/>
      <c r="O122" s="182"/>
      <c r="P122" s="183">
        <f>P123+P207+P212</f>
        <v>0</v>
      </c>
      <c r="Q122" s="182"/>
      <c r="R122" s="183">
        <f>R123+R207+R212</f>
        <v>0.252855</v>
      </c>
      <c r="S122" s="182"/>
      <c r="T122" s="184">
        <f>T123+T207+T212</f>
        <v>0</v>
      </c>
      <c r="AR122" s="185" t="s">
        <v>82</v>
      </c>
      <c r="AT122" s="186" t="s">
        <v>76</v>
      </c>
      <c r="AU122" s="186" t="s">
        <v>77</v>
      </c>
      <c r="AY122" s="185" t="s">
        <v>120</v>
      </c>
      <c r="BK122" s="187">
        <f>BK123+BK207+BK212</f>
        <v>0</v>
      </c>
    </row>
    <row r="123" spans="2:63" s="11" customFormat="1" ht="22.9" customHeight="1">
      <c r="B123" s="174"/>
      <c r="C123" s="175"/>
      <c r="D123" s="176" t="s">
        <v>76</v>
      </c>
      <c r="E123" s="188" t="s">
        <v>82</v>
      </c>
      <c r="F123" s="188" t="s">
        <v>121</v>
      </c>
      <c r="G123" s="175"/>
      <c r="H123" s="175"/>
      <c r="I123" s="178"/>
      <c r="J123" s="189">
        <f>BK123</f>
        <v>0</v>
      </c>
      <c r="K123" s="175"/>
      <c r="L123" s="180"/>
      <c r="M123" s="181"/>
      <c r="N123" s="182"/>
      <c r="O123" s="182"/>
      <c r="P123" s="183">
        <f>SUM(P124:P206)</f>
        <v>0</v>
      </c>
      <c r="Q123" s="182"/>
      <c r="R123" s="183">
        <f>SUM(R124:R206)</f>
        <v>0.252855</v>
      </c>
      <c r="S123" s="182"/>
      <c r="T123" s="184">
        <f>SUM(T124:T206)</f>
        <v>0</v>
      </c>
      <c r="AR123" s="185" t="s">
        <v>82</v>
      </c>
      <c r="AT123" s="186" t="s">
        <v>76</v>
      </c>
      <c r="AU123" s="186" t="s">
        <v>82</v>
      </c>
      <c r="AY123" s="185" t="s">
        <v>120</v>
      </c>
      <c r="BK123" s="187">
        <f>SUM(BK124:BK206)</f>
        <v>0</v>
      </c>
    </row>
    <row r="124" spans="2:65" s="1" customFormat="1" ht="24" customHeight="1">
      <c r="B124" s="33"/>
      <c r="C124" s="190" t="s">
        <v>82</v>
      </c>
      <c r="D124" s="190" t="s">
        <v>122</v>
      </c>
      <c r="E124" s="191" t="s">
        <v>123</v>
      </c>
      <c r="F124" s="192" t="s">
        <v>124</v>
      </c>
      <c r="G124" s="193" t="s">
        <v>125</v>
      </c>
      <c r="H124" s="194">
        <v>2.363</v>
      </c>
      <c r="I124" s="195"/>
      <c r="J124" s="196">
        <f>ROUND(I124*H124,2)</f>
        <v>0</v>
      </c>
      <c r="K124" s="192" t="s">
        <v>126</v>
      </c>
      <c r="L124" s="37"/>
      <c r="M124" s="197" t="s">
        <v>1</v>
      </c>
      <c r="N124" s="198" t="s">
        <v>42</v>
      </c>
      <c r="O124" s="65"/>
      <c r="P124" s="199">
        <f>O124*H124</f>
        <v>0</v>
      </c>
      <c r="Q124" s="199">
        <v>0</v>
      </c>
      <c r="R124" s="199">
        <f>Q124*H124</f>
        <v>0</v>
      </c>
      <c r="S124" s="199">
        <v>0</v>
      </c>
      <c r="T124" s="200">
        <f>S124*H124</f>
        <v>0</v>
      </c>
      <c r="AR124" s="201" t="s">
        <v>127</v>
      </c>
      <c r="AT124" s="201" t="s">
        <v>122</v>
      </c>
      <c r="AU124" s="201" t="s">
        <v>86</v>
      </c>
      <c r="AY124" s="16" t="s">
        <v>120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16" t="s">
        <v>82</v>
      </c>
      <c r="BK124" s="202">
        <f>ROUND(I124*H124,2)</f>
        <v>0</v>
      </c>
      <c r="BL124" s="16" t="s">
        <v>127</v>
      </c>
      <c r="BM124" s="201" t="s">
        <v>128</v>
      </c>
    </row>
    <row r="125" spans="2:47" s="1" customFormat="1" ht="19.5">
      <c r="B125" s="33"/>
      <c r="C125" s="34"/>
      <c r="D125" s="203" t="s">
        <v>129</v>
      </c>
      <c r="E125" s="34"/>
      <c r="F125" s="204" t="s">
        <v>130</v>
      </c>
      <c r="G125" s="34"/>
      <c r="H125" s="34"/>
      <c r="I125" s="109"/>
      <c r="J125" s="34"/>
      <c r="K125" s="34"/>
      <c r="L125" s="37"/>
      <c r="M125" s="205"/>
      <c r="N125" s="65"/>
      <c r="O125" s="65"/>
      <c r="P125" s="65"/>
      <c r="Q125" s="65"/>
      <c r="R125" s="65"/>
      <c r="S125" s="65"/>
      <c r="T125" s="66"/>
      <c r="AT125" s="16" t="s">
        <v>129</v>
      </c>
      <c r="AU125" s="16" t="s">
        <v>86</v>
      </c>
    </row>
    <row r="126" spans="2:51" s="12" customFormat="1" ht="11.25">
      <c r="B126" s="206"/>
      <c r="C126" s="207"/>
      <c r="D126" s="203" t="s">
        <v>131</v>
      </c>
      <c r="E126" s="208" t="s">
        <v>1</v>
      </c>
      <c r="F126" s="209" t="s">
        <v>132</v>
      </c>
      <c r="G126" s="207"/>
      <c r="H126" s="210">
        <v>2.363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131</v>
      </c>
      <c r="AU126" s="216" t="s">
        <v>86</v>
      </c>
      <c r="AV126" s="12" t="s">
        <v>86</v>
      </c>
      <c r="AW126" s="12" t="s">
        <v>33</v>
      </c>
      <c r="AX126" s="12" t="s">
        <v>82</v>
      </c>
      <c r="AY126" s="216" t="s">
        <v>120</v>
      </c>
    </row>
    <row r="127" spans="2:65" s="1" customFormat="1" ht="24" customHeight="1">
      <c r="B127" s="33"/>
      <c r="C127" s="190" t="s">
        <v>86</v>
      </c>
      <c r="D127" s="190" t="s">
        <v>122</v>
      </c>
      <c r="E127" s="191" t="s">
        <v>133</v>
      </c>
      <c r="F127" s="192" t="s">
        <v>134</v>
      </c>
      <c r="G127" s="193" t="s">
        <v>125</v>
      </c>
      <c r="H127" s="194">
        <v>0.263</v>
      </c>
      <c r="I127" s="195"/>
      <c r="J127" s="196">
        <f>ROUND(I127*H127,2)</f>
        <v>0</v>
      </c>
      <c r="K127" s="192" t="s">
        <v>126</v>
      </c>
      <c r="L127" s="37"/>
      <c r="M127" s="197" t="s">
        <v>1</v>
      </c>
      <c r="N127" s="198" t="s">
        <v>42</v>
      </c>
      <c r="O127" s="65"/>
      <c r="P127" s="199">
        <f>O127*H127</f>
        <v>0</v>
      </c>
      <c r="Q127" s="199">
        <v>0</v>
      </c>
      <c r="R127" s="199">
        <f>Q127*H127</f>
        <v>0</v>
      </c>
      <c r="S127" s="199">
        <v>0</v>
      </c>
      <c r="T127" s="200">
        <f>S127*H127</f>
        <v>0</v>
      </c>
      <c r="AR127" s="201" t="s">
        <v>127</v>
      </c>
      <c r="AT127" s="201" t="s">
        <v>122</v>
      </c>
      <c r="AU127" s="201" t="s">
        <v>86</v>
      </c>
      <c r="AY127" s="16" t="s">
        <v>120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16" t="s">
        <v>82</v>
      </c>
      <c r="BK127" s="202">
        <f>ROUND(I127*H127,2)</f>
        <v>0</v>
      </c>
      <c r="BL127" s="16" t="s">
        <v>127</v>
      </c>
      <c r="BM127" s="201" t="s">
        <v>135</v>
      </c>
    </row>
    <row r="128" spans="2:47" s="1" customFormat="1" ht="19.5">
      <c r="B128" s="33"/>
      <c r="C128" s="34"/>
      <c r="D128" s="203" t="s">
        <v>129</v>
      </c>
      <c r="E128" s="34"/>
      <c r="F128" s="204" t="s">
        <v>136</v>
      </c>
      <c r="G128" s="34"/>
      <c r="H128" s="34"/>
      <c r="I128" s="109"/>
      <c r="J128" s="34"/>
      <c r="K128" s="34"/>
      <c r="L128" s="37"/>
      <c r="M128" s="205"/>
      <c r="N128" s="65"/>
      <c r="O128" s="65"/>
      <c r="P128" s="65"/>
      <c r="Q128" s="65"/>
      <c r="R128" s="65"/>
      <c r="S128" s="65"/>
      <c r="T128" s="66"/>
      <c r="AT128" s="16" t="s">
        <v>129</v>
      </c>
      <c r="AU128" s="16" t="s">
        <v>86</v>
      </c>
    </row>
    <row r="129" spans="2:51" s="12" customFormat="1" ht="11.25">
      <c r="B129" s="206"/>
      <c r="C129" s="207"/>
      <c r="D129" s="203" t="s">
        <v>131</v>
      </c>
      <c r="E129" s="208" t="s">
        <v>1</v>
      </c>
      <c r="F129" s="209" t="s">
        <v>137</v>
      </c>
      <c r="G129" s="207"/>
      <c r="H129" s="210">
        <v>0.263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131</v>
      </c>
      <c r="AU129" s="216" t="s">
        <v>86</v>
      </c>
      <c r="AV129" s="12" t="s">
        <v>86</v>
      </c>
      <c r="AW129" s="12" t="s">
        <v>33</v>
      </c>
      <c r="AX129" s="12" t="s">
        <v>82</v>
      </c>
      <c r="AY129" s="216" t="s">
        <v>120</v>
      </c>
    </row>
    <row r="130" spans="2:65" s="1" customFormat="1" ht="24" customHeight="1">
      <c r="B130" s="33"/>
      <c r="C130" s="190" t="s">
        <v>89</v>
      </c>
      <c r="D130" s="190" t="s">
        <v>122</v>
      </c>
      <c r="E130" s="191" t="s">
        <v>138</v>
      </c>
      <c r="F130" s="192" t="s">
        <v>139</v>
      </c>
      <c r="G130" s="193" t="s">
        <v>140</v>
      </c>
      <c r="H130" s="194">
        <v>150</v>
      </c>
      <c r="I130" s="195"/>
      <c r="J130" s="196">
        <f>ROUND(I130*H130,2)</f>
        <v>0</v>
      </c>
      <c r="K130" s="192" t="s">
        <v>126</v>
      </c>
      <c r="L130" s="37"/>
      <c r="M130" s="197" t="s">
        <v>1</v>
      </c>
      <c r="N130" s="198" t="s">
        <v>42</v>
      </c>
      <c r="O130" s="65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AR130" s="201" t="s">
        <v>127</v>
      </c>
      <c r="AT130" s="201" t="s">
        <v>122</v>
      </c>
      <c r="AU130" s="201" t="s">
        <v>86</v>
      </c>
      <c r="AY130" s="16" t="s">
        <v>120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6" t="s">
        <v>82</v>
      </c>
      <c r="BK130" s="202">
        <f>ROUND(I130*H130,2)</f>
        <v>0</v>
      </c>
      <c r="BL130" s="16" t="s">
        <v>127</v>
      </c>
      <c r="BM130" s="201" t="s">
        <v>141</v>
      </c>
    </row>
    <row r="131" spans="2:47" s="1" customFormat="1" ht="19.5">
      <c r="B131" s="33"/>
      <c r="C131" s="34"/>
      <c r="D131" s="203" t="s">
        <v>129</v>
      </c>
      <c r="E131" s="34"/>
      <c r="F131" s="204" t="s">
        <v>142</v>
      </c>
      <c r="G131" s="34"/>
      <c r="H131" s="34"/>
      <c r="I131" s="109"/>
      <c r="J131" s="34"/>
      <c r="K131" s="34"/>
      <c r="L131" s="37"/>
      <c r="M131" s="205"/>
      <c r="N131" s="65"/>
      <c r="O131" s="65"/>
      <c r="P131" s="65"/>
      <c r="Q131" s="65"/>
      <c r="R131" s="65"/>
      <c r="S131" s="65"/>
      <c r="T131" s="66"/>
      <c r="AT131" s="16" t="s">
        <v>129</v>
      </c>
      <c r="AU131" s="16" t="s">
        <v>86</v>
      </c>
    </row>
    <row r="132" spans="2:51" s="12" customFormat="1" ht="11.25">
      <c r="B132" s="206"/>
      <c r="C132" s="207"/>
      <c r="D132" s="203" t="s">
        <v>131</v>
      </c>
      <c r="E132" s="208" t="s">
        <v>1</v>
      </c>
      <c r="F132" s="209" t="s">
        <v>143</v>
      </c>
      <c r="G132" s="207"/>
      <c r="H132" s="210">
        <v>150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131</v>
      </c>
      <c r="AU132" s="216" t="s">
        <v>86</v>
      </c>
      <c r="AV132" s="12" t="s">
        <v>86</v>
      </c>
      <c r="AW132" s="12" t="s">
        <v>33</v>
      </c>
      <c r="AX132" s="12" t="s">
        <v>82</v>
      </c>
      <c r="AY132" s="216" t="s">
        <v>120</v>
      </c>
    </row>
    <row r="133" spans="2:65" s="1" customFormat="1" ht="24" customHeight="1">
      <c r="B133" s="33"/>
      <c r="C133" s="190" t="s">
        <v>127</v>
      </c>
      <c r="D133" s="190" t="s">
        <v>122</v>
      </c>
      <c r="E133" s="191" t="s">
        <v>144</v>
      </c>
      <c r="F133" s="192" t="s">
        <v>145</v>
      </c>
      <c r="G133" s="193" t="s">
        <v>146</v>
      </c>
      <c r="H133" s="194">
        <v>1</v>
      </c>
      <c r="I133" s="195"/>
      <c r="J133" s="196">
        <f>ROUND(I133*H133,2)</f>
        <v>0</v>
      </c>
      <c r="K133" s="192" t="s">
        <v>1</v>
      </c>
      <c r="L133" s="37"/>
      <c r="M133" s="197" t="s">
        <v>1</v>
      </c>
      <c r="N133" s="198" t="s">
        <v>42</v>
      </c>
      <c r="O133" s="65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01" t="s">
        <v>127</v>
      </c>
      <c r="AT133" s="201" t="s">
        <v>122</v>
      </c>
      <c r="AU133" s="201" t="s">
        <v>86</v>
      </c>
      <c r="AY133" s="16" t="s">
        <v>120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6" t="s">
        <v>82</v>
      </c>
      <c r="BK133" s="202">
        <f>ROUND(I133*H133,2)</f>
        <v>0</v>
      </c>
      <c r="BL133" s="16" t="s">
        <v>127</v>
      </c>
      <c r="BM133" s="201" t="s">
        <v>147</v>
      </c>
    </row>
    <row r="134" spans="2:51" s="12" customFormat="1" ht="11.25">
      <c r="B134" s="206"/>
      <c r="C134" s="207"/>
      <c r="D134" s="203" t="s">
        <v>131</v>
      </c>
      <c r="E134" s="208" t="s">
        <v>1</v>
      </c>
      <c r="F134" s="209" t="s">
        <v>148</v>
      </c>
      <c r="G134" s="207"/>
      <c r="H134" s="210">
        <v>1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131</v>
      </c>
      <c r="AU134" s="216" t="s">
        <v>86</v>
      </c>
      <c r="AV134" s="12" t="s">
        <v>86</v>
      </c>
      <c r="AW134" s="12" t="s">
        <v>33</v>
      </c>
      <c r="AX134" s="12" t="s">
        <v>82</v>
      </c>
      <c r="AY134" s="216" t="s">
        <v>120</v>
      </c>
    </row>
    <row r="135" spans="2:65" s="1" customFormat="1" ht="16.5" customHeight="1">
      <c r="B135" s="33"/>
      <c r="C135" s="190" t="s">
        <v>149</v>
      </c>
      <c r="D135" s="190" t="s">
        <v>122</v>
      </c>
      <c r="E135" s="191" t="s">
        <v>150</v>
      </c>
      <c r="F135" s="192" t="s">
        <v>151</v>
      </c>
      <c r="G135" s="193" t="s">
        <v>152</v>
      </c>
      <c r="H135" s="194">
        <v>10</v>
      </c>
      <c r="I135" s="195"/>
      <c r="J135" s="196">
        <f>ROUND(I135*H135,2)</f>
        <v>0</v>
      </c>
      <c r="K135" s="192" t="s">
        <v>126</v>
      </c>
      <c r="L135" s="37"/>
      <c r="M135" s="197" t="s">
        <v>1</v>
      </c>
      <c r="N135" s="198" t="s">
        <v>42</v>
      </c>
      <c r="O135" s="65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01" t="s">
        <v>127</v>
      </c>
      <c r="AT135" s="201" t="s">
        <v>122</v>
      </c>
      <c r="AU135" s="201" t="s">
        <v>86</v>
      </c>
      <c r="AY135" s="16" t="s">
        <v>120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6" t="s">
        <v>82</v>
      </c>
      <c r="BK135" s="202">
        <f>ROUND(I135*H135,2)</f>
        <v>0</v>
      </c>
      <c r="BL135" s="16" t="s">
        <v>127</v>
      </c>
      <c r="BM135" s="201" t="s">
        <v>153</v>
      </c>
    </row>
    <row r="136" spans="2:47" s="1" customFormat="1" ht="19.5">
      <c r="B136" s="33"/>
      <c r="C136" s="34"/>
      <c r="D136" s="203" t="s">
        <v>129</v>
      </c>
      <c r="E136" s="34"/>
      <c r="F136" s="204" t="s">
        <v>154</v>
      </c>
      <c r="G136" s="34"/>
      <c r="H136" s="34"/>
      <c r="I136" s="109"/>
      <c r="J136" s="34"/>
      <c r="K136" s="34"/>
      <c r="L136" s="37"/>
      <c r="M136" s="205"/>
      <c r="N136" s="65"/>
      <c r="O136" s="65"/>
      <c r="P136" s="65"/>
      <c r="Q136" s="65"/>
      <c r="R136" s="65"/>
      <c r="S136" s="65"/>
      <c r="T136" s="66"/>
      <c r="AT136" s="16" t="s">
        <v>129</v>
      </c>
      <c r="AU136" s="16" t="s">
        <v>86</v>
      </c>
    </row>
    <row r="137" spans="2:51" s="12" customFormat="1" ht="11.25">
      <c r="B137" s="206"/>
      <c r="C137" s="207"/>
      <c r="D137" s="203" t="s">
        <v>131</v>
      </c>
      <c r="E137" s="208" t="s">
        <v>1</v>
      </c>
      <c r="F137" s="209" t="s">
        <v>155</v>
      </c>
      <c r="G137" s="207"/>
      <c r="H137" s="210">
        <v>10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131</v>
      </c>
      <c r="AU137" s="216" t="s">
        <v>86</v>
      </c>
      <c r="AV137" s="12" t="s">
        <v>86</v>
      </c>
      <c r="AW137" s="12" t="s">
        <v>33</v>
      </c>
      <c r="AX137" s="12" t="s">
        <v>82</v>
      </c>
      <c r="AY137" s="216" t="s">
        <v>120</v>
      </c>
    </row>
    <row r="138" spans="2:65" s="1" customFormat="1" ht="24" customHeight="1">
      <c r="B138" s="33"/>
      <c r="C138" s="190" t="s">
        <v>156</v>
      </c>
      <c r="D138" s="190" t="s">
        <v>122</v>
      </c>
      <c r="E138" s="191" t="s">
        <v>157</v>
      </c>
      <c r="F138" s="192" t="s">
        <v>158</v>
      </c>
      <c r="G138" s="193" t="s">
        <v>140</v>
      </c>
      <c r="H138" s="194">
        <v>0.502</v>
      </c>
      <c r="I138" s="195"/>
      <c r="J138" s="196">
        <f>ROUND(I138*H138,2)</f>
        <v>0</v>
      </c>
      <c r="K138" s="192" t="s">
        <v>126</v>
      </c>
      <c r="L138" s="37"/>
      <c r="M138" s="197" t="s">
        <v>1</v>
      </c>
      <c r="N138" s="198" t="s">
        <v>42</v>
      </c>
      <c r="O138" s="65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201" t="s">
        <v>127</v>
      </c>
      <c r="AT138" s="201" t="s">
        <v>122</v>
      </c>
      <c r="AU138" s="201" t="s">
        <v>86</v>
      </c>
      <c r="AY138" s="16" t="s">
        <v>120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6" t="s">
        <v>82</v>
      </c>
      <c r="BK138" s="202">
        <f>ROUND(I138*H138,2)</f>
        <v>0</v>
      </c>
      <c r="BL138" s="16" t="s">
        <v>127</v>
      </c>
      <c r="BM138" s="201" t="s">
        <v>159</v>
      </c>
    </row>
    <row r="139" spans="2:47" s="1" customFormat="1" ht="19.5">
      <c r="B139" s="33"/>
      <c r="C139" s="34"/>
      <c r="D139" s="203" t="s">
        <v>129</v>
      </c>
      <c r="E139" s="34"/>
      <c r="F139" s="204" t="s">
        <v>160</v>
      </c>
      <c r="G139" s="34"/>
      <c r="H139" s="34"/>
      <c r="I139" s="109"/>
      <c r="J139" s="34"/>
      <c r="K139" s="34"/>
      <c r="L139" s="37"/>
      <c r="M139" s="205"/>
      <c r="N139" s="65"/>
      <c r="O139" s="65"/>
      <c r="P139" s="65"/>
      <c r="Q139" s="65"/>
      <c r="R139" s="65"/>
      <c r="S139" s="65"/>
      <c r="T139" s="66"/>
      <c r="AT139" s="16" t="s">
        <v>129</v>
      </c>
      <c r="AU139" s="16" t="s">
        <v>86</v>
      </c>
    </row>
    <row r="140" spans="2:51" s="12" customFormat="1" ht="11.25">
      <c r="B140" s="206"/>
      <c r="C140" s="207"/>
      <c r="D140" s="203" t="s">
        <v>131</v>
      </c>
      <c r="E140" s="208" t="s">
        <v>1</v>
      </c>
      <c r="F140" s="209" t="s">
        <v>161</v>
      </c>
      <c r="G140" s="207"/>
      <c r="H140" s="210">
        <v>0.502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131</v>
      </c>
      <c r="AU140" s="216" t="s">
        <v>86</v>
      </c>
      <c r="AV140" s="12" t="s">
        <v>86</v>
      </c>
      <c r="AW140" s="12" t="s">
        <v>33</v>
      </c>
      <c r="AX140" s="12" t="s">
        <v>82</v>
      </c>
      <c r="AY140" s="216" t="s">
        <v>120</v>
      </c>
    </row>
    <row r="141" spans="2:65" s="1" customFormat="1" ht="24" customHeight="1">
      <c r="B141" s="33"/>
      <c r="C141" s="190" t="s">
        <v>162</v>
      </c>
      <c r="D141" s="190" t="s">
        <v>122</v>
      </c>
      <c r="E141" s="191" t="s">
        <v>163</v>
      </c>
      <c r="F141" s="192" t="s">
        <v>164</v>
      </c>
      <c r="G141" s="193" t="s">
        <v>140</v>
      </c>
      <c r="H141" s="194">
        <v>0.502</v>
      </c>
      <c r="I141" s="195"/>
      <c r="J141" s="196">
        <f>ROUND(I141*H141,2)</f>
        <v>0</v>
      </c>
      <c r="K141" s="192" t="s">
        <v>1</v>
      </c>
      <c r="L141" s="37"/>
      <c r="M141" s="197" t="s">
        <v>1</v>
      </c>
      <c r="N141" s="198" t="s">
        <v>42</v>
      </c>
      <c r="O141" s="65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AR141" s="201" t="s">
        <v>127</v>
      </c>
      <c r="AT141" s="201" t="s">
        <v>122</v>
      </c>
      <c r="AU141" s="201" t="s">
        <v>86</v>
      </c>
      <c r="AY141" s="16" t="s">
        <v>120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6" t="s">
        <v>82</v>
      </c>
      <c r="BK141" s="202">
        <f>ROUND(I141*H141,2)</f>
        <v>0</v>
      </c>
      <c r="BL141" s="16" t="s">
        <v>127</v>
      </c>
      <c r="BM141" s="201" t="s">
        <v>165</v>
      </c>
    </row>
    <row r="142" spans="2:47" s="1" customFormat="1" ht="19.5">
      <c r="B142" s="33"/>
      <c r="C142" s="34"/>
      <c r="D142" s="203" t="s">
        <v>129</v>
      </c>
      <c r="E142" s="34"/>
      <c r="F142" s="204" t="s">
        <v>166</v>
      </c>
      <c r="G142" s="34"/>
      <c r="H142" s="34"/>
      <c r="I142" s="109"/>
      <c r="J142" s="34"/>
      <c r="K142" s="34"/>
      <c r="L142" s="37"/>
      <c r="M142" s="205"/>
      <c r="N142" s="65"/>
      <c r="O142" s="65"/>
      <c r="P142" s="65"/>
      <c r="Q142" s="65"/>
      <c r="R142" s="65"/>
      <c r="S142" s="65"/>
      <c r="T142" s="66"/>
      <c r="AT142" s="16" t="s">
        <v>129</v>
      </c>
      <c r="AU142" s="16" t="s">
        <v>86</v>
      </c>
    </row>
    <row r="143" spans="2:51" s="12" customFormat="1" ht="22.5">
      <c r="B143" s="206"/>
      <c r="C143" s="207"/>
      <c r="D143" s="203" t="s">
        <v>131</v>
      </c>
      <c r="E143" s="208" t="s">
        <v>1</v>
      </c>
      <c r="F143" s="209" t="s">
        <v>167</v>
      </c>
      <c r="G143" s="207"/>
      <c r="H143" s="210">
        <v>0.502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131</v>
      </c>
      <c r="AU143" s="216" t="s">
        <v>86</v>
      </c>
      <c r="AV143" s="12" t="s">
        <v>86</v>
      </c>
      <c r="AW143" s="12" t="s">
        <v>33</v>
      </c>
      <c r="AX143" s="12" t="s">
        <v>82</v>
      </c>
      <c r="AY143" s="216" t="s">
        <v>120</v>
      </c>
    </row>
    <row r="144" spans="2:65" s="1" customFormat="1" ht="24" customHeight="1">
      <c r="B144" s="33"/>
      <c r="C144" s="190" t="s">
        <v>168</v>
      </c>
      <c r="D144" s="190" t="s">
        <v>122</v>
      </c>
      <c r="E144" s="191" t="s">
        <v>169</v>
      </c>
      <c r="F144" s="192" t="s">
        <v>170</v>
      </c>
      <c r="G144" s="193" t="s">
        <v>171</v>
      </c>
      <c r="H144" s="194">
        <v>4071</v>
      </c>
      <c r="I144" s="195"/>
      <c r="J144" s="196">
        <f>ROUND(I144*H144,2)</f>
        <v>0</v>
      </c>
      <c r="K144" s="192" t="s">
        <v>126</v>
      </c>
      <c r="L144" s="37"/>
      <c r="M144" s="197" t="s">
        <v>1</v>
      </c>
      <c r="N144" s="198" t="s">
        <v>42</v>
      </c>
      <c r="O144" s="65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AR144" s="201" t="s">
        <v>127</v>
      </c>
      <c r="AT144" s="201" t="s">
        <v>122</v>
      </c>
      <c r="AU144" s="201" t="s">
        <v>86</v>
      </c>
      <c r="AY144" s="16" t="s">
        <v>120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6" t="s">
        <v>82</v>
      </c>
      <c r="BK144" s="202">
        <f>ROUND(I144*H144,2)</f>
        <v>0</v>
      </c>
      <c r="BL144" s="16" t="s">
        <v>127</v>
      </c>
      <c r="BM144" s="201" t="s">
        <v>172</v>
      </c>
    </row>
    <row r="145" spans="2:47" s="1" customFormat="1" ht="29.25">
      <c r="B145" s="33"/>
      <c r="C145" s="34"/>
      <c r="D145" s="203" t="s">
        <v>129</v>
      </c>
      <c r="E145" s="34"/>
      <c r="F145" s="204" t="s">
        <v>173</v>
      </c>
      <c r="G145" s="34"/>
      <c r="H145" s="34"/>
      <c r="I145" s="109"/>
      <c r="J145" s="34"/>
      <c r="K145" s="34"/>
      <c r="L145" s="37"/>
      <c r="M145" s="205"/>
      <c r="N145" s="65"/>
      <c r="O145" s="65"/>
      <c r="P145" s="65"/>
      <c r="Q145" s="65"/>
      <c r="R145" s="65"/>
      <c r="S145" s="65"/>
      <c r="T145" s="66"/>
      <c r="AT145" s="16" t="s">
        <v>129</v>
      </c>
      <c r="AU145" s="16" t="s">
        <v>86</v>
      </c>
    </row>
    <row r="146" spans="2:51" s="13" customFormat="1" ht="11.25">
      <c r="B146" s="217"/>
      <c r="C146" s="218"/>
      <c r="D146" s="203" t="s">
        <v>131</v>
      </c>
      <c r="E146" s="219" t="s">
        <v>1</v>
      </c>
      <c r="F146" s="220" t="s">
        <v>174</v>
      </c>
      <c r="G146" s="218"/>
      <c r="H146" s="219" t="s">
        <v>1</v>
      </c>
      <c r="I146" s="221"/>
      <c r="J146" s="218"/>
      <c r="K146" s="218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131</v>
      </c>
      <c r="AU146" s="226" t="s">
        <v>86</v>
      </c>
      <c r="AV146" s="13" t="s">
        <v>82</v>
      </c>
      <c r="AW146" s="13" t="s">
        <v>33</v>
      </c>
      <c r="AX146" s="13" t="s">
        <v>77</v>
      </c>
      <c r="AY146" s="226" t="s">
        <v>120</v>
      </c>
    </row>
    <row r="147" spans="2:51" s="12" customFormat="1" ht="11.25">
      <c r="B147" s="206"/>
      <c r="C147" s="207"/>
      <c r="D147" s="203" t="s">
        <v>131</v>
      </c>
      <c r="E147" s="208" t="s">
        <v>1</v>
      </c>
      <c r="F147" s="209" t="s">
        <v>175</v>
      </c>
      <c r="G147" s="207"/>
      <c r="H147" s="210">
        <v>4071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131</v>
      </c>
      <c r="AU147" s="216" t="s">
        <v>86</v>
      </c>
      <c r="AV147" s="12" t="s">
        <v>86</v>
      </c>
      <c r="AW147" s="12" t="s">
        <v>33</v>
      </c>
      <c r="AX147" s="12" t="s">
        <v>82</v>
      </c>
      <c r="AY147" s="216" t="s">
        <v>120</v>
      </c>
    </row>
    <row r="148" spans="2:65" s="1" customFormat="1" ht="24" customHeight="1">
      <c r="B148" s="33"/>
      <c r="C148" s="190" t="s">
        <v>176</v>
      </c>
      <c r="D148" s="190" t="s">
        <v>122</v>
      </c>
      <c r="E148" s="191" t="s">
        <v>177</v>
      </c>
      <c r="F148" s="192" t="s">
        <v>178</v>
      </c>
      <c r="G148" s="193" t="s">
        <v>171</v>
      </c>
      <c r="H148" s="194">
        <v>36</v>
      </c>
      <c r="I148" s="195"/>
      <c r="J148" s="196">
        <f>ROUND(I148*H148,2)</f>
        <v>0</v>
      </c>
      <c r="K148" s="192" t="s">
        <v>126</v>
      </c>
      <c r="L148" s="37"/>
      <c r="M148" s="197" t="s">
        <v>1</v>
      </c>
      <c r="N148" s="198" t="s">
        <v>42</v>
      </c>
      <c r="O148" s="65"/>
      <c r="P148" s="199">
        <f>O148*H148</f>
        <v>0</v>
      </c>
      <c r="Q148" s="199">
        <v>0</v>
      </c>
      <c r="R148" s="199">
        <f>Q148*H148</f>
        <v>0</v>
      </c>
      <c r="S148" s="199">
        <v>0</v>
      </c>
      <c r="T148" s="200">
        <f>S148*H148</f>
        <v>0</v>
      </c>
      <c r="AR148" s="201" t="s">
        <v>127</v>
      </c>
      <c r="AT148" s="201" t="s">
        <v>122</v>
      </c>
      <c r="AU148" s="201" t="s">
        <v>86</v>
      </c>
      <c r="AY148" s="16" t="s">
        <v>120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16" t="s">
        <v>82</v>
      </c>
      <c r="BK148" s="202">
        <f>ROUND(I148*H148,2)</f>
        <v>0</v>
      </c>
      <c r="BL148" s="16" t="s">
        <v>127</v>
      </c>
      <c r="BM148" s="201" t="s">
        <v>179</v>
      </c>
    </row>
    <row r="149" spans="2:47" s="1" customFormat="1" ht="29.25">
      <c r="B149" s="33"/>
      <c r="C149" s="34"/>
      <c r="D149" s="203" t="s">
        <v>129</v>
      </c>
      <c r="E149" s="34"/>
      <c r="F149" s="204" t="s">
        <v>180</v>
      </c>
      <c r="G149" s="34"/>
      <c r="H149" s="34"/>
      <c r="I149" s="109"/>
      <c r="J149" s="34"/>
      <c r="K149" s="34"/>
      <c r="L149" s="37"/>
      <c r="M149" s="205"/>
      <c r="N149" s="65"/>
      <c r="O149" s="65"/>
      <c r="P149" s="65"/>
      <c r="Q149" s="65"/>
      <c r="R149" s="65"/>
      <c r="S149" s="65"/>
      <c r="T149" s="66"/>
      <c r="AT149" s="16" t="s">
        <v>129</v>
      </c>
      <c r="AU149" s="16" t="s">
        <v>86</v>
      </c>
    </row>
    <row r="150" spans="2:51" s="12" customFormat="1" ht="11.25">
      <c r="B150" s="206"/>
      <c r="C150" s="207"/>
      <c r="D150" s="203" t="s">
        <v>131</v>
      </c>
      <c r="E150" s="208" t="s">
        <v>1</v>
      </c>
      <c r="F150" s="209" t="s">
        <v>181</v>
      </c>
      <c r="G150" s="207"/>
      <c r="H150" s="210">
        <v>36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131</v>
      </c>
      <c r="AU150" s="216" t="s">
        <v>86</v>
      </c>
      <c r="AV150" s="12" t="s">
        <v>86</v>
      </c>
      <c r="AW150" s="12" t="s">
        <v>33</v>
      </c>
      <c r="AX150" s="12" t="s">
        <v>82</v>
      </c>
      <c r="AY150" s="216" t="s">
        <v>120</v>
      </c>
    </row>
    <row r="151" spans="2:65" s="1" customFormat="1" ht="24" customHeight="1">
      <c r="B151" s="33"/>
      <c r="C151" s="190" t="s">
        <v>182</v>
      </c>
      <c r="D151" s="190" t="s">
        <v>122</v>
      </c>
      <c r="E151" s="191" t="s">
        <v>183</v>
      </c>
      <c r="F151" s="192" t="s">
        <v>184</v>
      </c>
      <c r="G151" s="193" t="s">
        <v>171</v>
      </c>
      <c r="H151" s="194">
        <v>4035</v>
      </c>
      <c r="I151" s="195"/>
      <c r="J151" s="196">
        <f>ROUND(I151*H151,2)</f>
        <v>0</v>
      </c>
      <c r="K151" s="192" t="s">
        <v>126</v>
      </c>
      <c r="L151" s="37"/>
      <c r="M151" s="197" t="s">
        <v>1</v>
      </c>
      <c r="N151" s="198" t="s">
        <v>42</v>
      </c>
      <c r="O151" s="65"/>
      <c r="P151" s="199">
        <f>O151*H151</f>
        <v>0</v>
      </c>
      <c r="Q151" s="199">
        <v>0</v>
      </c>
      <c r="R151" s="199">
        <f>Q151*H151</f>
        <v>0</v>
      </c>
      <c r="S151" s="199">
        <v>0</v>
      </c>
      <c r="T151" s="200">
        <f>S151*H151</f>
        <v>0</v>
      </c>
      <c r="AR151" s="201" t="s">
        <v>127</v>
      </c>
      <c r="AT151" s="201" t="s">
        <v>122</v>
      </c>
      <c r="AU151" s="201" t="s">
        <v>86</v>
      </c>
      <c r="AY151" s="16" t="s">
        <v>120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6" t="s">
        <v>82</v>
      </c>
      <c r="BK151" s="202">
        <f>ROUND(I151*H151,2)</f>
        <v>0</v>
      </c>
      <c r="BL151" s="16" t="s">
        <v>127</v>
      </c>
      <c r="BM151" s="201" t="s">
        <v>185</v>
      </c>
    </row>
    <row r="152" spans="2:47" s="1" customFormat="1" ht="39">
      <c r="B152" s="33"/>
      <c r="C152" s="34"/>
      <c r="D152" s="203" t="s">
        <v>129</v>
      </c>
      <c r="E152" s="34"/>
      <c r="F152" s="204" t="s">
        <v>186</v>
      </c>
      <c r="G152" s="34"/>
      <c r="H152" s="34"/>
      <c r="I152" s="109"/>
      <c r="J152" s="34"/>
      <c r="K152" s="34"/>
      <c r="L152" s="37"/>
      <c r="M152" s="205"/>
      <c r="N152" s="65"/>
      <c r="O152" s="65"/>
      <c r="P152" s="65"/>
      <c r="Q152" s="65"/>
      <c r="R152" s="65"/>
      <c r="S152" s="65"/>
      <c r="T152" s="66"/>
      <c r="AT152" s="16" t="s">
        <v>129</v>
      </c>
      <c r="AU152" s="16" t="s">
        <v>86</v>
      </c>
    </row>
    <row r="153" spans="2:51" s="12" customFormat="1" ht="22.5">
      <c r="B153" s="206"/>
      <c r="C153" s="207"/>
      <c r="D153" s="203" t="s">
        <v>131</v>
      </c>
      <c r="E153" s="208" t="s">
        <v>1</v>
      </c>
      <c r="F153" s="209" t="s">
        <v>187</v>
      </c>
      <c r="G153" s="207"/>
      <c r="H153" s="210">
        <v>4071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131</v>
      </c>
      <c r="AU153" s="216" t="s">
        <v>86</v>
      </c>
      <c r="AV153" s="12" t="s">
        <v>86</v>
      </c>
      <c r="AW153" s="12" t="s">
        <v>33</v>
      </c>
      <c r="AX153" s="12" t="s">
        <v>77</v>
      </c>
      <c r="AY153" s="216" t="s">
        <v>120</v>
      </c>
    </row>
    <row r="154" spans="2:51" s="12" customFormat="1" ht="11.25">
      <c r="B154" s="206"/>
      <c r="C154" s="207"/>
      <c r="D154" s="203" t="s">
        <v>131</v>
      </c>
      <c r="E154" s="208" t="s">
        <v>1</v>
      </c>
      <c r="F154" s="209" t="s">
        <v>188</v>
      </c>
      <c r="G154" s="207"/>
      <c r="H154" s="210">
        <v>-36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131</v>
      </c>
      <c r="AU154" s="216" t="s">
        <v>86</v>
      </c>
      <c r="AV154" s="12" t="s">
        <v>86</v>
      </c>
      <c r="AW154" s="12" t="s">
        <v>33</v>
      </c>
      <c r="AX154" s="12" t="s">
        <v>77</v>
      </c>
      <c r="AY154" s="216" t="s">
        <v>120</v>
      </c>
    </row>
    <row r="155" spans="2:51" s="14" customFormat="1" ht="11.25">
      <c r="B155" s="227"/>
      <c r="C155" s="228"/>
      <c r="D155" s="203" t="s">
        <v>131</v>
      </c>
      <c r="E155" s="229" t="s">
        <v>1</v>
      </c>
      <c r="F155" s="230" t="s">
        <v>189</v>
      </c>
      <c r="G155" s="228"/>
      <c r="H155" s="231">
        <v>4035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131</v>
      </c>
      <c r="AU155" s="237" t="s">
        <v>86</v>
      </c>
      <c r="AV155" s="14" t="s">
        <v>127</v>
      </c>
      <c r="AW155" s="14" t="s">
        <v>33</v>
      </c>
      <c r="AX155" s="14" t="s">
        <v>82</v>
      </c>
      <c r="AY155" s="237" t="s">
        <v>120</v>
      </c>
    </row>
    <row r="156" spans="2:65" s="1" customFormat="1" ht="24" customHeight="1">
      <c r="B156" s="33"/>
      <c r="C156" s="190" t="s">
        <v>190</v>
      </c>
      <c r="D156" s="190" t="s">
        <v>122</v>
      </c>
      <c r="E156" s="191" t="s">
        <v>191</v>
      </c>
      <c r="F156" s="192" t="s">
        <v>192</v>
      </c>
      <c r="G156" s="193" t="s">
        <v>171</v>
      </c>
      <c r="H156" s="194">
        <v>4035</v>
      </c>
      <c r="I156" s="195"/>
      <c r="J156" s="196">
        <f>ROUND(I156*H156,2)</f>
        <v>0</v>
      </c>
      <c r="K156" s="192" t="s">
        <v>126</v>
      </c>
      <c r="L156" s="37"/>
      <c r="M156" s="197" t="s">
        <v>1</v>
      </c>
      <c r="N156" s="198" t="s">
        <v>42</v>
      </c>
      <c r="O156" s="65"/>
      <c r="P156" s="199">
        <f>O156*H156</f>
        <v>0</v>
      </c>
      <c r="Q156" s="199">
        <v>0</v>
      </c>
      <c r="R156" s="199">
        <f>Q156*H156</f>
        <v>0</v>
      </c>
      <c r="S156" s="199">
        <v>0</v>
      </c>
      <c r="T156" s="200">
        <f>S156*H156</f>
        <v>0</v>
      </c>
      <c r="AR156" s="201" t="s">
        <v>127</v>
      </c>
      <c r="AT156" s="201" t="s">
        <v>122</v>
      </c>
      <c r="AU156" s="201" t="s">
        <v>86</v>
      </c>
      <c r="AY156" s="16" t="s">
        <v>120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6" t="s">
        <v>82</v>
      </c>
      <c r="BK156" s="202">
        <f>ROUND(I156*H156,2)</f>
        <v>0</v>
      </c>
      <c r="BL156" s="16" t="s">
        <v>127</v>
      </c>
      <c r="BM156" s="201" t="s">
        <v>193</v>
      </c>
    </row>
    <row r="157" spans="2:47" s="1" customFormat="1" ht="39">
      <c r="B157" s="33"/>
      <c r="C157" s="34"/>
      <c r="D157" s="203" t="s">
        <v>129</v>
      </c>
      <c r="E157" s="34"/>
      <c r="F157" s="204" t="s">
        <v>194</v>
      </c>
      <c r="G157" s="34"/>
      <c r="H157" s="34"/>
      <c r="I157" s="109"/>
      <c r="J157" s="34"/>
      <c r="K157" s="34"/>
      <c r="L157" s="37"/>
      <c r="M157" s="205"/>
      <c r="N157" s="65"/>
      <c r="O157" s="65"/>
      <c r="P157" s="65"/>
      <c r="Q157" s="65"/>
      <c r="R157" s="65"/>
      <c r="S157" s="65"/>
      <c r="T157" s="66"/>
      <c r="AT157" s="16" t="s">
        <v>129</v>
      </c>
      <c r="AU157" s="16" t="s">
        <v>86</v>
      </c>
    </row>
    <row r="158" spans="2:51" s="12" customFormat="1" ht="22.5">
      <c r="B158" s="206"/>
      <c r="C158" s="207"/>
      <c r="D158" s="203" t="s">
        <v>131</v>
      </c>
      <c r="E158" s="208" t="s">
        <v>1</v>
      </c>
      <c r="F158" s="209" t="s">
        <v>195</v>
      </c>
      <c r="G158" s="207"/>
      <c r="H158" s="210">
        <v>4071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131</v>
      </c>
      <c r="AU158" s="216" t="s">
        <v>86</v>
      </c>
      <c r="AV158" s="12" t="s">
        <v>86</v>
      </c>
      <c r="AW158" s="12" t="s">
        <v>33</v>
      </c>
      <c r="AX158" s="12" t="s">
        <v>77</v>
      </c>
      <c r="AY158" s="216" t="s">
        <v>120</v>
      </c>
    </row>
    <row r="159" spans="2:51" s="12" customFormat="1" ht="11.25">
      <c r="B159" s="206"/>
      <c r="C159" s="207"/>
      <c r="D159" s="203" t="s">
        <v>131</v>
      </c>
      <c r="E159" s="208" t="s">
        <v>1</v>
      </c>
      <c r="F159" s="209" t="s">
        <v>188</v>
      </c>
      <c r="G159" s="207"/>
      <c r="H159" s="210">
        <v>-36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131</v>
      </c>
      <c r="AU159" s="216" t="s">
        <v>86</v>
      </c>
      <c r="AV159" s="12" t="s">
        <v>86</v>
      </c>
      <c r="AW159" s="12" t="s">
        <v>33</v>
      </c>
      <c r="AX159" s="12" t="s">
        <v>77</v>
      </c>
      <c r="AY159" s="216" t="s">
        <v>120</v>
      </c>
    </row>
    <row r="160" spans="2:51" s="14" customFormat="1" ht="11.25">
      <c r="B160" s="227"/>
      <c r="C160" s="228"/>
      <c r="D160" s="203" t="s">
        <v>131</v>
      </c>
      <c r="E160" s="229" t="s">
        <v>1</v>
      </c>
      <c r="F160" s="230" t="s">
        <v>189</v>
      </c>
      <c r="G160" s="228"/>
      <c r="H160" s="231">
        <v>4035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131</v>
      </c>
      <c r="AU160" s="237" t="s">
        <v>86</v>
      </c>
      <c r="AV160" s="14" t="s">
        <v>127</v>
      </c>
      <c r="AW160" s="14" t="s">
        <v>33</v>
      </c>
      <c r="AX160" s="14" t="s">
        <v>82</v>
      </c>
      <c r="AY160" s="237" t="s">
        <v>120</v>
      </c>
    </row>
    <row r="161" spans="2:65" s="1" customFormat="1" ht="36" customHeight="1">
      <c r="B161" s="33"/>
      <c r="C161" s="190" t="s">
        <v>196</v>
      </c>
      <c r="D161" s="190" t="s">
        <v>122</v>
      </c>
      <c r="E161" s="191" t="s">
        <v>197</v>
      </c>
      <c r="F161" s="192" t="s">
        <v>198</v>
      </c>
      <c r="G161" s="193" t="s">
        <v>171</v>
      </c>
      <c r="H161" s="194">
        <v>0.5</v>
      </c>
      <c r="I161" s="195"/>
      <c r="J161" s="196">
        <f>ROUND(I161*H161,2)</f>
        <v>0</v>
      </c>
      <c r="K161" s="192" t="s">
        <v>1</v>
      </c>
      <c r="L161" s="37"/>
      <c r="M161" s="197" t="s">
        <v>1</v>
      </c>
      <c r="N161" s="198" t="s">
        <v>42</v>
      </c>
      <c r="O161" s="65"/>
      <c r="P161" s="199">
        <f>O161*H161</f>
        <v>0</v>
      </c>
      <c r="Q161" s="199">
        <v>0</v>
      </c>
      <c r="R161" s="199">
        <f>Q161*H161</f>
        <v>0</v>
      </c>
      <c r="S161" s="199">
        <v>0</v>
      </c>
      <c r="T161" s="200">
        <f>S161*H161</f>
        <v>0</v>
      </c>
      <c r="AR161" s="201" t="s">
        <v>127</v>
      </c>
      <c r="AT161" s="201" t="s">
        <v>122</v>
      </c>
      <c r="AU161" s="201" t="s">
        <v>86</v>
      </c>
      <c r="AY161" s="16" t="s">
        <v>120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6" t="s">
        <v>82</v>
      </c>
      <c r="BK161" s="202">
        <f>ROUND(I161*H161,2)</f>
        <v>0</v>
      </c>
      <c r="BL161" s="16" t="s">
        <v>127</v>
      </c>
      <c r="BM161" s="201" t="s">
        <v>199</v>
      </c>
    </row>
    <row r="162" spans="2:51" s="12" customFormat="1" ht="11.25">
      <c r="B162" s="206"/>
      <c r="C162" s="207"/>
      <c r="D162" s="203" t="s">
        <v>131</v>
      </c>
      <c r="E162" s="208" t="s">
        <v>1</v>
      </c>
      <c r="F162" s="209" t="s">
        <v>200</v>
      </c>
      <c r="G162" s="207"/>
      <c r="H162" s="210">
        <v>0.5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131</v>
      </c>
      <c r="AU162" s="216" t="s">
        <v>86</v>
      </c>
      <c r="AV162" s="12" t="s">
        <v>86</v>
      </c>
      <c r="AW162" s="12" t="s">
        <v>33</v>
      </c>
      <c r="AX162" s="12" t="s">
        <v>82</v>
      </c>
      <c r="AY162" s="216" t="s">
        <v>120</v>
      </c>
    </row>
    <row r="163" spans="2:65" s="1" customFormat="1" ht="16.5" customHeight="1">
      <c r="B163" s="33"/>
      <c r="C163" s="190" t="s">
        <v>201</v>
      </c>
      <c r="D163" s="190" t="s">
        <v>122</v>
      </c>
      <c r="E163" s="191" t="s">
        <v>202</v>
      </c>
      <c r="F163" s="192" t="s">
        <v>203</v>
      </c>
      <c r="G163" s="193" t="s">
        <v>171</v>
      </c>
      <c r="H163" s="194">
        <v>4035</v>
      </c>
      <c r="I163" s="195"/>
      <c r="J163" s="196">
        <f>ROUND(I163*H163,2)</f>
        <v>0</v>
      </c>
      <c r="K163" s="192" t="s">
        <v>126</v>
      </c>
      <c r="L163" s="37"/>
      <c r="M163" s="197" t="s">
        <v>1</v>
      </c>
      <c r="N163" s="198" t="s">
        <v>42</v>
      </c>
      <c r="O163" s="65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AR163" s="201" t="s">
        <v>127</v>
      </c>
      <c r="AT163" s="201" t="s">
        <v>122</v>
      </c>
      <c r="AU163" s="201" t="s">
        <v>86</v>
      </c>
      <c r="AY163" s="16" t="s">
        <v>120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16" t="s">
        <v>82</v>
      </c>
      <c r="BK163" s="202">
        <f>ROUND(I163*H163,2)</f>
        <v>0</v>
      </c>
      <c r="BL163" s="16" t="s">
        <v>127</v>
      </c>
      <c r="BM163" s="201" t="s">
        <v>204</v>
      </c>
    </row>
    <row r="164" spans="2:47" s="1" customFormat="1" ht="19.5">
      <c r="B164" s="33"/>
      <c r="C164" s="34"/>
      <c r="D164" s="203" t="s">
        <v>129</v>
      </c>
      <c r="E164" s="34"/>
      <c r="F164" s="204" t="s">
        <v>205</v>
      </c>
      <c r="G164" s="34"/>
      <c r="H164" s="34"/>
      <c r="I164" s="109"/>
      <c r="J164" s="34"/>
      <c r="K164" s="34"/>
      <c r="L164" s="37"/>
      <c r="M164" s="205"/>
      <c r="N164" s="65"/>
      <c r="O164" s="65"/>
      <c r="P164" s="65"/>
      <c r="Q164" s="65"/>
      <c r="R164" s="65"/>
      <c r="S164" s="65"/>
      <c r="T164" s="66"/>
      <c r="AT164" s="16" t="s">
        <v>129</v>
      </c>
      <c r="AU164" s="16" t="s">
        <v>86</v>
      </c>
    </row>
    <row r="165" spans="2:51" s="12" customFormat="1" ht="22.5">
      <c r="B165" s="206"/>
      <c r="C165" s="207"/>
      <c r="D165" s="203" t="s">
        <v>131</v>
      </c>
      <c r="E165" s="208" t="s">
        <v>1</v>
      </c>
      <c r="F165" s="209" t="s">
        <v>206</v>
      </c>
      <c r="G165" s="207"/>
      <c r="H165" s="210">
        <v>4071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131</v>
      </c>
      <c r="AU165" s="216" t="s">
        <v>86</v>
      </c>
      <c r="AV165" s="12" t="s">
        <v>86</v>
      </c>
      <c r="AW165" s="12" t="s">
        <v>33</v>
      </c>
      <c r="AX165" s="12" t="s">
        <v>77</v>
      </c>
      <c r="AY165" s="216" t="s">
        <v>120</v>
      </c>
    </row>
    <row r="166" spans="2:51" s="12" customFormat="1" ht="11.25">
      <c r="B166" s="206"/>
      <c r="C166" s="207"/>
      <c r="D166" s="203" t="s">
        <v>131</v>
      </c>
      <c r="E166" s="208" t="s">
        <v>1</v>
      </c>
      <c r="F166" s="209" t="s">
        <v>207</v>
      </c>
      <c r="G166" s="207"/>
      <c r="H166" s="210">
        <v>-36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131</v>
      </c>
      <c r="AU166" s="216" t="s">
        <v>86</v>
      </c>
      <c r="AV166" s="12" t="s">
        <v>86</v>
      </c>
      <c r="AW166" s="12" t="s">
        <v>33</v>
      </c>
      <c r="AX166" s="12" t="s">
        <v>77</v>
      </c>
      <c r="AY166" s="216" t="s">
        <v>120</v>
      </c>
    </row>
    <row r="167" spans="2:51" s="14" customFormat="1" ht="11.25">
      <c r="B167" s="227"/>
      <c r="C167" s="228"/>
      <c r="D167" s="203" t="s">
        <v>131</v>
      </c>
      <c r="E167" s="229" t="s">
        <v>1</v>
      </c>
      <c r="F167" s="230" t="s">
        <v>189</v>
      </c>
      <c r="G167" s="228"/>
      <c r="H167" s="231">
        <v>4035</v>
      </c>
      <c r="I167" s="232"/>
      <c r="J167" s="228"/>
      <c r="K167" s="228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131</v>
      </c>
      <c r="AU167" s="237" t="s">
        <v>86</v>
      </c>
      <c r="AV167" s="14" t="s">
        <v>127</v>
      </c>
      <c r="AW167" s="14" t="s">
        <v>33</v>
      </c>
      <c r="AX167" s="14" t="s">
        <v>82</v>
      </c>
      <c r="AY167" s="237" t="s">
        <v>120</v>
      </c>
    </row>
    <row r="168" spans="2:65" s="1" customFormat="1" ht="16.5" customHeight="1">
      <c r="B168" s="33"/>
      <c r="C168" s="190" t="s">
        <v>208</v>
      </c>
      <c r="D168" s="190" t="s">
        <v>122</v>
      </c>
      <c r="E168" s="191" t="s">
        <v>209</v>
      </c>
      <c r="F168" s="192" t="s">
        <v>210</v>
      </c>
      <c r="G168" s="193" t="s">
        <v>171</v>
      </c>
      <c r="H168" s="194">
        <v>4035</v>
      </c>
      <c r="I168" s="195"/>
      <c r="J168" s="196">
        <f>ROUND(I168*H168,2)</f>
        <v>0</v>
      </c>
      <c r="K168" s="192" t="s">
        <v>1</v>
      </c>
      <c r="L168" s="37"/>
      <c r="M168" s="197" t="s">
        <v>1</v>
      </c>
      <c r="N168" s="198" t="s">
        <v>42</v>
      </c>
      <c r="O168" s="65"/>
      <c r="P168" s="199">
        <f>O168*H168</f>
        <v>0</v>
      </c>
      <c r="Q168" s="199">
        <v>0</v>
      </c>
      <c r="R168" s="199">
        <f>Q168*H168</f>
        <v>0</v>
      </c>
      <c r="S168" s="199">
        <v>0</v>
      </c>
      <c r="T168" s="200">
        <f>S168*H168</f>
        <v>0</v>
      </c>
      <c r="AR168" s="201" t="s">
        <v>127</v>
      </c>
      <c r="AT168" s="201" t="s">
        <v>122</v>
      </c>
      <c r="AU168" s="201" t="s">
        <v>86</v>
      </c>
      <c r="AY168" s="16" t="s">
        <v>120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16" t="s">
        <v>82</v>
      </c>
      <c r="BK168" s="202">
        <f>ROUND(I168*H168,2)</f>
        <v>0</v>
      </c>
      <c r="BL168" s="16" t="s">
        <v>127</v>
      </c>
      <c r="BM168" s="201" t="s">
        <v>211</v>
      </c>
    </row>
    <row r="169" spans="2:51" s="12" customFormat="1" ht="22.5">
      <c r="B169" s="206"/>
      <c r="C169" s="207"/>
      <c r="D169" s="203" t="s">
        <v>131</v>
      </c>
      <c r="E169" s="208" t="s">
        <v>1</v>
      </c>
      <c r="F169" s="209" t="s">
        <v>212</v>
      </c>
      <c r="G169" s="207"/>
      <c r="H169" s="210">
        <v>4071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131</v>
      </c>
      <c r="AU169" s="216" t="s">
        <v>86</v>
      </c>
      <c r="AV169" s="12" t="s">
        <v>86</v>
      </c>
      <c r="AW169" s="12" t="s">
        <v>33</v>
      </c>
      <c r="AX169" s="12" t="s">
        <v>77</v>
      </c>
      <c r="AY169" s="216" t="s">
        <v>120</v>
      </c>
    </row>
    <row r="170" spans="2:51" s="12" customFormat="1" ht="11.25">
      <c r="B170" s="206"/>
      <c r="C170" s="207"/>
      <c r="D170" s="203" t="s">
        <v>131</v>
      </c>
      <c r="E170" s="208" t="s">
        <v>1</v>
      </c>
      <c r="F170" s="209" t="s">
        <v>188</v>
      </c>
      <c r="G170" s="207"/>
      <c r="H170" s="210">
        <v>-36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131</v>
      </c>
      <c r="AU170" s="216" t="s">
        <v>86</v>
      </c>
      <c r="AV170" s="12" t="s">
        <v>86</v>
      </c>
      <c r="AW170" s="12" t="s">
        <v>33</v>
      </c>
      <c r="AX170" s="12" t="s">
        <v>77</v>
      </c>
      <c r="AY170" s="216" t="s">
        <v>120</v>
      </c>
    </row>
    <row r="171" spans="2:51" s="14" customFormat="1" ht="11.25">
      <c r="B171" s="227"/>
      <c r="C171" s="228"/>
      <c r="D171" s="203" t="s">
        <v>131</v>
      </c>
      <c r="E171" s="229" t="s">
        <v>1</v>
      </c>
      <c r="F171" s="230" t="s">
        <v>189</v>
      </c>
      <c r="G171" s="228"/>
      <c r="H171" s="231">
        <v>4035</v>
      </c>
      <c r="I171" s="232"/>
      <c r="J171" s="228"/>
      <c r="K171" s="228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131</v>
      </c>
      <c r="AU171" s="237" t="s">
        <v>86</v>
      </c>
      <c r="AV171" s="14" t="s">
        <v>127</v>
      </c>
      <c r="AW171" s="14" t="s">
        <v>33</v>
      </c>
      <c r="AX171" s="14" t="s">
        <v>82</v>
      </c>
      <c r="AY171" s="237" t="s">
        <v>120</v>
      </c>
    </row>
    <row r="172" spans="2:65" s="1" customFormat="1" ht="24" customHeight="1">
      <c r="B172" s="33"/>
      <c r="C172" s="190" t="s">
        <v>8</v>
      </c>
      <c r="D172" s="190" t="s">
        <v>122</v>
      </c>
      <c r="E172" s="191" t="s">
        <v>213</v>
      </c>
      <c r="F172" s="192" t="s">
        <v>214</v>
      </c>
      <c r="G172" s="193" t="s">
        <v>171</v>
      </c>
      <c r="H172" s="194">
        <v>36</v>
      </c>
      <c r="I172" s="195"/>
      <c r="J172" s="196">
        <f>ROUND(I172*H172,2)</f>
        <v>0</v>
      </c>
      <c r="K172" s="192" t="s">
        <v>126</v>
      </c>
      <c r="L172" s="37"/>
      <c r="M172" s="197" t="s">
        <v>1</v>
      </c>
      <c r="N172" s="198" t="s">
        <v>42</v>
      </c>
      <c r="O172" s="65"/>
      <c r="P172" s="199">
        <f>O172*H172</f>
        <v>0</v>
      </c>
      <c r="Q172" s="199">
        <v>0</v>
      </c>
      <c r="R172" s="199">
        <f>Q172*H172</f>
        <v>0</v>
      </c>
      <c r="S172" s="199">
        <v>0</v>
      </c>
      <c r="T172" s="200">
        <f>S172*H172</f>
        <v>0</v>
      </c>
      <c r="AR172" s="201" t="s">
        <v>127</v>
      </c>
      <c r="AT172" s="201" t="s">
        <v>122</v>
      </c>
      <c r="AU172" s="201" t="s">
        <v>86</v>
      </c>
      <c r="AY172" s="16" t="s">
        <v>120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16" t="s">
        <v>82</v>
      </c>
      <c r="BK172" s="202">
        <f>ROUND(I172*H172,2)</f>
        <v>0</v>
      </c>
      <c r="BL172" s="16" t="s">
        <v>127</v>
      </c>
      <c r="BM172" s="201" t="s">
        <v>215</v>
      </c>
    </row>
    <row r="173" spans="2:47" s="1" customFormat="1" ht="39">
      <c r="B173" s="33"/>
      <c r="C173" s="34"/>
      <c r="D173" s="203" t="s">
        <v>129</v>
      </c>
      <c r="E173" s="34"/>
      <c r="F173" s="204" t="s">
        <v>216</v>
      </c>
      <c r="G173" s="34"/>
      <c r="H173" s="34"/>
      <c r="I173" s="109"/>
      <c r="J173" s="34"/>
      <c r="K173" s="34"/>
      <c r="L173" s="37"/>
      <c r="M173" s="205"/>
      <c r="N173" s="65"/>
      <c r="O173" s="65"/>
      <c r="P173" s="65"/>
      <c r="Q173" s="65"/>
      <c r="R173" s="65"/>
      <c r="S173" s="65"/>
      <c r="T173" s="66"/>
      <c r="AT173" s="16" t="s">
        <v>129</v>
      </c>
      <c r="AU173" s="16" t="s">
        <v>86</v>
      </c>
    </row>
    <row r="174" spans="2:51" s="12" customFormat="1" ht="11.25">
      <c r="B174" s="206"/>
      <c r="C174" s="207"/>
      <c r="D174" s="203" t="s">
        <v>131</v>
      </c>
      <c r="E174" s="208" t="s">
        <v>1</v>
      </c>
      <c r="F174" s="209" t="s">
        <v>217</v>
      </c>
      <c r="G174" s="207"/>
      <c r="H174" s="210">
        <v>36</v>
      </c>
      <c r="I174" s="211"/>
      <c r="J174" s="207"/>
      <c r="K174" s="207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131</v>
      </c>
      <c r="AU174" s="216" t="s">
        <v>86</v>
      </c>
      <c r="AV174" s="12" t="s">
        <v>86</v>
      </c>
      <c r="AW174" s="12" t="s">
        <v>33</v>
      </c>
      <c r="AX174" s="12" t="s">
        <v>82</v>
      </c>
      <c r="AY174" s="216" t="s">
        <v>120</v>
      </c>
    </row>
    <row r="175" spans="2:65" s="1" customFormat="1" ht="24" customHeight="1">
      <c r="B175" s="33"/>
      <c r="C175" s="190" t="s">
        <v>218</v>
      </c>
      <c r="D175" s="190" t="s">
        <v>122</v>
      </c>
      <c r="E175" s="191" t="s">
        <v>219</v>
      </c>
      <c r="F175" s="192" t="s">
        <v>220</v>
      </c>
      <c r="G175" s="193" t="s">
        <v>140</v>
      </c>
      <c r="H175" s="194">
        <v>6575</v>
      </c>
      <c r="I175" s="195"/>
      <c r="J175" s="196">
        <f>ROUND(I175*H175,2)</f>
        <v>0</v>
      </c>
      <c r="K175" s="192" t="s">
        <v>126</v>
      </c>
      <c r="L175" s="37"/>
      <c r="M175" s="197" t="s">
        <v>1</v>
      </c>
      <c r="N175" s="198" t="s">
        <v>42</v>
      </c>
      <c r="O175" s="65"/>
      <c r="P175" s="199">
        <f>O175*H175</f>
        <v>0</v>
      </c>
      <c r="Q175" s="199">
        <v>0</v>
      </c>
      <c r="R175" s="199">
        <f>Q175*H175</f>
        <v>0</v>
      </c>
      <c r="S175" s="199">
        <v>0</v>
      </c>
      <c r="T175" s="200">
        <f>S175*H175</f>
        <v>0</v>
      </c>
      <c r="AR175" s="201" t="s">
        <v>127</v>
      </c>
      <c r="AT175" s="201" t="s">
        <v>122</v>
      </c>
      <c r="AU175" s="201" t="s">
        <v>86</v>
      </c>
      <c r="AY175" s="16" t="s">
        <v>120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16" t="s">
        <v>82</v>
      </c>
      <c r="BK175" s="202">
        <f>ROUND(I175*H175,2)</f>
        <v>0</v>
      </c>
      <c r="BL175" s="16" t="s">
        <v>127</v>
      </c>
      <c r="BM175" s="201" t="s">
        <v>221</v>
      </c>
    </row>
    <row r="176" spans="2:47" s="1" customFormat="1" ht="19.5">
      <c r="B176" s="33"/>
      <c r="C176" s="34"/>
      <c r="D176" s="203" t="s">
        <v>129</v>
      </c>
      <c r="E176" s="34"/>
      <c r="F176" s="204" t="s">
        <v>222</v>
      </c>
      <c r="G176" s="34"/>
      <c r="H176" s="34"/>
      <c r="I176" s="109"/>
      <c r="J176" s="34"/>
      <c r="K176" s="34"/>
      <c r="L176" s="37"/>
      <c r="M176" s="205"/>
      <c r="N176" s="65"/>
      <c r="O176" s="65"/>
      <c r="P176" s="65"/>
      <c r="Q176" s="65"/>
      <c r="R176" s="65"/>
      <c r="S176" s="65"/>
      <c r="T176" s="66"/>
      <c r="AT176" s="16" t="s">
        <v>129</v>
      </c>
      <c r="AU176" s="16" t="s">
        <v>86</v>
      </c>
    </row>
    <row r="177" spans="2:51" s="12" customFormat="1" ht="11.25">
      <c r="B177" s="206"/>
      <c r="C177" s="207"/>
      <c r="D177" s="203" t="s">
        <v>131</v>
      </c>
      <c r="E177" s="208" t="s">
        <v>1</v>
      </c>
      <c r="F177" s="209" t="s">
        <v>223</v>
      </c>
      <c r="G177" s="207"/>
      <c r="H177" s="210">
        <v>6503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131</v>
      </c>
      <c r="AU177" s="216" t="s">
        <v>86</v>
      </c>
      <c r="AV177" s="12" t="s">
        <v>86</v>
      </c>
      <c r="AW177" s="12" t="s">
        <v>33</v>
      </c>
      <c r="AX177" s="12" t="s">
        <v>77</v>
      </c>
      <c r="AY177" s="216" t="s">
        <v>120</v>
      </c>
    </row>
    <row r="178" spans="2:51" s="12" customFormat="1" ht="11.25">
      <c r="B178" s="206"/>
      <c r="C178" s="207"/>
      <c r="D178" s="203" t="s">
        <v>131</v>
      </c>
      <c r="E178" s="208" t="s">
        <v>1</v>
      </c>
      <c r="F178" s="209" t="s">
        <v>224</v>
      </c>
      <c r="G178" s="207"/>
      <c r="H178" s="210">
        <v>72</v>
      </c>
      <c r="I178" s="211"/>
      <c r="J178" s="207"/>
      <c r="K178" s="207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131</v>
      </c>
      <c r="AU178" s="216" t="s">
        <v>86</v>
      </c>
      <c r="AV178" s="12" t="s">
        <v>86</v>
      </c>
      <c r="AW178" s="12" t="s">
        <v>33</v>
      </c>
      <c r="AX178" s="12" t="s">
        <v>77</v>
      </c>
      <c r="AY178" s="216" t="s">
        <v>120</v>
      </c>
    </row>
    <row r="179" spans="2:51" s="14" customFormat="1" ht="11.25">
      <c r="B179" s="227"/>
      <c r="C179" s="228"/>
      <c r="D179" s="203" t="s">
        <v>131</v>
      </c>
      <c r="E179" s="229" t="s">
        <v>1</v>
      </c>
      <c r="F179" s="230" t="s">
        <v>189</v>
      </c>
      <c r="G179" s="228"/>
      <c r="H179" s="231">
        <v>6575</v>
      </c>
      <c r="I179" s="232"/>
      <c r="J179" s="228"/>
      <c r="K179" s="228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131</v>
      </c>
      <c r="AU179" s="237" t="s">
        <v>86</v>
      </c>
      <c r="AV179" s="14" t="s">
        <v>127</v>
      </c>
      <c r="AW179" s="14" t="s">
        <v>33</v>
      </c>
      <c r="AX179" s="14" t="s">
        <v>82</v>
      </c>
      <c r="AY179" s="237" t="s">
        <v>120</v>
      </c>
    </row>
    <row r="180" spans="2:65" s="1" customFormat="1" ht="16.5" customHeight="1">
      <c r="B180" s="33"/>
      <c r="C180" s="238" t="s">
        <v>225</v>
      </c>
      <c r="D180" s="238" t="s">
        <v>226</v>
      </c>
      <c r="E180" s="239" t="s">
        <v>227</v>
      </c>
      <c r="F180" s="240" t="s">
        <v>228</v>
      </c>
      <c r="G180" s="241" t="s">
        <v>229</v>
      </c>
      <c r="H180" s="242">
        <v>98.625</v>
      </c>
      <c r="I180" s="243"/>
      <c r="J180" s="244">
        <f>ROUND(I180*H180,2)</f>
        <v>0</v>
      </c>
      <c r="K180" s="240" t="s">
        <v>126</v>
      </c>
      <c r="L180" s="245"/>
      <c r="M180" s="246" t="s">
        <v>1</v>
      </c>
      <c r="N180" s="247" t="s">
        <v>42</v>
      </c>
      <c r="O180" s="65"/>
      <c r="P180" s="199">
        <f>O180*H180</f>
        <v>0</v>
      </c>
      <c r="Q180" s="199">
        <v>0.001</v>
      </c>
      <c r="R180" s="199">
        <f>Q180*H180</f>
        <v>0.098625</v>
      </c>
      <c r="S180" s="199">
        <v>0</v>
      </c>
      <c r="T180" s="200">
        <f>S180*H180</f>
        <v>0</v>
      </c>
      <c r="AR180" s="201" t="s">
        <v>168</v>
      </c>
      <c r="AT180" s="201" t="s">
        <v>226</v>
      </c>
      <c r="AU180" s="201" t="s">
        <v>86</v>
      </c>
      <c r="AY180" s="16" t="s">
        <v>120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16" t="s">
        <v>82</v>
      </c>
      <c r="BK180" s="202">
        <f>ROUND(I180*H180,2)</f>
        <v>0</v>
      </c>
      <c r="BL180" s="16" t="s">
        <v>127</v>
      </c>
      <c r="BM180" s="201" t="s">
        <v>230</v>
      </c>
    </row>
    <row r="181" spans="2:47" s="1" customFormat="1" ht="11.25">
      <c r="B181" s="33"/>
      <c r="C181" s="34"/>
      <c r="D181" s="203" t="s">
        <v>129</v>
      </c>
      <c r="E181" s="34"/>
      <c r="F181" s="204" t="s">
        <v>228</v>
      </c>
      <c r="G181" s="34"/>
      <c r="H181" s="34"/>
      <c r="I181" s="109"/>
      <c r="J181" s="34"/>
      <c r="K181" s="34"/>
      <c r="L181" s="37"/>
      <c r="M181" s="205"/>
      <c r="N181" s="65"/>
      <c r="O181" s="65"/>
      <c r="P181" s="65"/>
      <c r="Q181" s="65"/>
      <c r="R181" s="65"/>
      <c r="S181" s="65"/>
      <c r="T181" s="66"/>
      <c r="AT181" s="16" t="s">
        <v>129</v>
      </c>
      <c r="AU181" s="16" t="s">
        <v>86</v>
      </c>
    </row>
    <row r="182" spans="2:51" s="12" customFormat="1" ht="11.25">
      <c r="B182" s="206"/>
      <c r="C182" s="207"/>
      <c r="D182" s="203" t="s">
        <v>131</v>
      </c>
      <c r="E182" s="207"/>
      <c r="F182" s="209" t="s">
        <v>231</v>
      </c>
      <c r="G182" s="207"/>
      <c r="H182" s="210">
        <v>98.625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131</v>
      </c>
      <c r="AU182" s="216" t="s">
        <v>86</v>
      </c>
      <c r="AV182" s="12" t="s">
        <v>86</v>
      </c>
      <c r="AW182" s="12" t="s">
        <v>4</v>
      </c>
      <c r="AX182" s="12" t="s">
        <v>82</v>
      </c>
      <c r="AY182" s="216" t="s">
        <v>120</v>
      </c>
    </row>
    <row r="183" spans="2:65" s="1" customFormat="1" ht="24" customHeight="1">
      <c r="B183" s="33"/>
      <c r="C183" s="190" t="s">
        <v>232</v>
      </c>
      <c r="D183" s="190" t="s">
        <v>122</v>
      </c>
      <c r="E183" s="191" t="s">
        <v>233</v>
      </c>
      <c r="F183" s="192" t="s">
        <v>234</v>
      </c>
      <c r="G183" s="193" t="s">
        <v>140</v>
      </c>
      <c r="H183" s="194">
        <v>10282</v>
      </c>
      <c r="I183" s="195"/>
      <c r="J183" s="196">
        <f>ROUND(I183*H183,2)</f>
        <v>0</v>
      </c>
      <c r="K183" s="192" t="s">
        <v>126</v>
      </c>
      <c r="L183" s="37"/>
      <c r="M183" s="197" t="s">
        <v>1</v>
      </c>
      <c r="N183" s="198" t="s">
        <v>42</v>
      </c>
      <c r="O183" s="65"/>
      <c r="P183" s="199">
        <f>O183*H183</f>
        <v>0</v>
      </c>
      <c r="Q183" s="199">
        <v>0</v>
      </c>
      <c r="R183" s="199">
        <f>Q183*H183</f>
        <v>0</v>
      </c>
      <c r="S183" s="199">
        <v>0</v>
      </c>
      <c r="T183" s="200">
        <f>S183*H183</f>
        <v>0</v>
      </c>
      <c r="AR183" s="201" t="s">
        <v>127</v>
      </c>
      <c r="AT183" s="201" t="s">
        <v>122</v>
      </c>
      <c r="AU183" s="201" t="s">
        <v>86</v>
      </c>
      <c r="AY183" s="16" t="s">
        <v>120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16" t="s">
        <v>82</v>
      </c>
      <c r="BK183" s="202">
        <f>ROUND(I183*H183,2)</f>
        <v>0</v>
      </c>
      <c r="BL183" s="16" t="s">
        <v>127</v>
      </c>
      <c r="BM183" s="201" t="s">
        <v>235</v>
      </c>
    </row>
    <row r="184" spans="2:47" s="1" customFormat="1" ht="19.5">
      <c r="B184" s="33"/>
      <c r="C184" s="34"/>
      <c r="D184" s="203" t="s">
        <v>129</v>
      </c>
      <c r="E184" s="34"/>
      <c r="F184" s="204" t="s">
        <v>236</v>
      </c>
      <c r="G184" s="34"/>
      <c r="H184" s="34"/>
      <c r="I184" s="109"/>
      <c r="J184" s="34"/>
      <c r="K184" s="34"/>
      <c r="L184" s="37"/>
      <c r="M184" s="205"/>
      <c r="N184" s="65"/>
      <c r="O184" s="65"/>
      <c r="P184" s="65"/>
      <c r="Q184" s="65"/>
      <c r="R184" s="65"/>
      <c r="S184" s="65"/>
      <c r="T184" s="66"/>
      <c r="AT184" s="16" t="s">
        <v>129</v>
      </c>
      <c r="AU184" s="16" t="s">
        <v>86</v>
      </c>
    </row>
    <row r="185" spans="2:51" s="12" customFormat="1" ht="11.25">
      <c r="B185" s="206"/>
      <c r="C185" s="207"/>
      <c r="D185" s="203" t="s">
        <v>131</v>
      </c>
      <c r="E185" s="208" t="s">
        <v>1</v>
      </c>
      <c r="F185" s="209" t="s">
        <v>237</v>
      </c>
      <c r="G185" s="207"/>
      <c r="H185" s="210">
        <v>9814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131</v>
      </c>
      <c r="AU185" s="216" t="s">
        <v>86</v>
      </c>
      <c r="AV185" s="12" t="s">
        <v>86</v>
      </c>
      <c r="AW185" s="12" t="s">
        <v>33</v>
      </c>
      <c r="AX185" s="12" t="s">
        <v>77</v>
      </c>
      <c r="AY185" s="216" t="s">
        <v>120</v>
      </c>
    </row>
    <row r="186" spans="2:51" s="12" customFormat="1" ht="11.25">
      <c r="B186" s="206"/>
      <c r="C186" s="207"/>
      <c r="D186" s="203" t="s">
        <v>131</v>
      </c>
      <c r="E186" s="208" t="s">
        <v>1</v>
      </c>
      <c r="F186" s="209" t="s">
        <v>238</v>
      </c>
      <c r="G186" s="207"/>
      <c r="H186" s="210">
        <v>468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131</v>
      </c>
      <c r="AU186" s="216" t="s">
        <v>86</v>
      </c>
      <c r="AV186" s="12" t="s">
        <v>86</v>
      </c>
      <c r="AW186" s="12" t="s">
        <v>33</v>
      </c>
      <c r="AX186" s="12" t="s">
        <v>77</v>
      </c>
      <c r="AY186" s="216" t="s">
        <v>120</v>
      </c>
    </row>
    <row r="187" spans="2:51" s="14" customFormat="1" ht="11.25">
      <c r="B187" s="227"/>
      <c r="C187" s="228"/>
      <c r="D187" s="203" t="s">
        <v>131</v>
      </c>
      <c r="E187" s="229" t="s">
        <v>1</v>
      </c>
      <c r="F187" s="230" t="s">
        <v>189</v>
      </c>
      <c r="G187" s="228"/>
      <c r="H187" s="231">
        <v>10282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131</v>
      </c>
      <c r="AU187" s="237" t="s">
        <v>86</v>
      </c>
      <c r="AV187" s="14" t="s">
        <v>127</v>
      </c>
      <c r="AW187" s="14" t="s">
        <v>33</v>
      </c>
      <c r="AX187" s="14" t="s">
        <v>82</v>
      </c>
      <c r="AY187" s="237" t="s">
        <v>120</v>
      </c>
    </row>
    <row r="188" spans="2:65" s="1" customFormat="1" ht="16.5" customHeight="1">
      <c r="B188" s="33"/>
      <c r="C188" s="238" t="s">
        <v>239</v>
      </c>
      <c r="D188" s="238" t="s">
        <v>226</v>
      </c>
      <c r="E188" s="239" t="s">
        <v>227</v>
      </c>
      <c r="F188" s="240" t="s">
        <v>228</v>
      </c>
      <c r="G188" s="241" t="s">
        <v>229</v>
      </c>
      <c r="H188" s="242">
        <v>154.23</v>
      </c>
      <c r="I188" s="243"/>
      <c r="J188" s="244">
        <f>ROUND(I188*H188,2)</f>
        <v>0</v>
      </c>
      <c r="K188" s="240" t="s">
        <v>126</v>
      </c>
      <c r="L188" s="245"/>
      <c r="M188" s="246" t="s">
        <v>1</v>
      </c>
      <c r="N188" s="247" t="s">
        <v>42</v>
      </c>
      <c r="O188" s="65"/>
      <c r="P188" s="199">
        <f>O188*H188</f>
        <v>0</v>
      </c>
      <c r="Q188" s="199">
        <v>0.001</v>
      </c>
      <c r="R188" s="199">
        <f>Q188*H188</f>
        <v>0.15423</v>
      </c>
      <c r="S188" s="199">
        <v>0</v>
      </c>
      <c r="T188" s="200">
        <f>S188*H188</f>
        <v>0</v>
      </c>
      <c r="AR188" s="201" t="s">
        <v>168</v>
      </c>
      <c r="AT188" s="201" t="s">
        <v>226</v>
      </c>
      <c r="AU188" s="201" t="s">
        <v>86</v>
      </c>
      <c r="AY188" s="16" t="s">
        <v>120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16" t="s">
        <v>82</v>
      </c>
      <c r="BK188" s="202">
        <f>ROUND(I188*H188,2)</f>
        <v>0</v>
      </c>
      <c r="BL188" s="16" t="s">
        <v>127</v>
      </c>
      <c r="BM188" s="201" t="s">
        <v>240</v>
      </c>
    </row>
    <row r="189" spans="2:47" s="1" customFormat="1" ht="11.25">
      <c r="B189" s="33"/>
      <c r="C189" s="34"/>
      <c r="D189" s="203" t="s">
        <v>129</v>
      </c>
      <c r="E189" s="34"/>
      <c r="F189" s="204" t="s">
        <v>228</v>
      </c>
      <c r="G189" s="34"/>
      <c r="H189" s="34"/>
      <c r="I189" s="109"/>
      <c r="J189" s="34"/>
      <c r="K189" s="34"/>
      <c r="L189" s="37"/>
      <c r="M189" s="205"/>
      <c r="N189" s="65"/>
      <c r="O189" s="65"/>
      <c r="P189" s="65"/>
      <c r="Q189" s="65"/>
      <c r="R189" s="65"/>
      <c r="S189" s="65"/>
      <c r="T189" s="66"/>
      <c r="AT189" s="16" t="s">
        <v>129</v>
      </c>
      <c r="AU189" s="16" t="s">
        <v>86</v>
      </c>
    </row>
    <row r="190" spans="2:51" s="12" customFormat="1" ht="11.25">
      <c r="B190" s="206"/>
      <c r="C190" s="207"/>
      <c r="D190" s="203" t="s">
        <v>131</v>
      </c>
      <c r="E190" s="207"/>
      <c r="F190" s="209" t="s">
        <v>241</v>
      </c>
      <c r="G190" s="207"/>
      <c r="H190" s="210">
        <v>154.23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131</v>
      </c>
      <c r="AU190" s="216" t="s">
        <v>86</v>
      </c>
      <c r="AV190" s="12" t="s">
        <v>86</v>
      </c>
      <c r="AW190" s="12" t="s">
        <v>4</v>
      </c>
      <c r="AX190" s="12" t="s">
        <v>82</v>
      </c>
      <c r="AY190" s="216" t="s">
        <v>120</v>
      </c>
    </row>
    <row r="191" spans="2:65" s="1" customFormat="1" ht="16.5" customHeight="1">
      <c r="B191" s="33"/>
      <c r="C191" s="190" t="s">
        <v>242</v>
      </c>
      <c r="D191" s="190" t="s">
        <v>122</v>
      </c>
      <c r="E191" s="191" t="s">
        <v>243</v>
      </c>
      <c r="F191" s="192" t="s">
        <v>244</v>
      </c>
      <c r="G191" s="193" t="s">
        <v>140</v>
      </c>
      <c r="H191" s="194">
        <v>6503</v>
      </c>
      <c r="I191" s="195"/>
      <c r="J191" s="196">
        <f>ROUND(I191*H191,2)</f>
        <v>0</v>
      </c>
      <c r="K191" s="192" t="s">
        <v>126</v>
      </c>
      <c r="L191" s="37"/>
      <c r="M191" s="197" t="s">
        <v>1</v>
      </c>
      <c r="N191" s="198" t="s">
        <v>42</v>
      </c>
      <c r="O191" s="65"/>
      <c r="P191" s="199">
        <f>O191*H191</f>
        <v>0</v>
      </c>
      <c r="Q191" s="199">
        <v>0</v>
      </c>
      <c r="R191" s="199">
        <f>Q191*H191</f>
        <v>0</v>
      </c>
      <c r="S191" s="199">
        <v>0</v>
      </c>
      <c r="T191" s="200">
        <f>S191*H191</f>
        <v>0</v>
      </c>
      <c r="AR191" s="201" t="s">
        <v>127</v>
      </c>
      <c r="AT191" s="201" t="s">
        <v>122</v>
      </c>
      <c r="AU191" s="201" t="s">
        <v>86</v>
      </c>
      <c r="AY191" s="16" t="s">
        <v>120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16" t="s">
        <v>82</v>
      </c>
      <c r="BK191" s="202">
        <f>ROUND(I191*H191,2)</f>
        <v>0</v>
      </c>
      <c r="BL191" s="16" t="s">
        <v>127</v>
      </c>
      <c r="BM191" s="201" t="s">
        <v>245</v>
      </c>
    </row>
    <row r="192" spans="2:47" s="1" customFormat="1" ht="19.5">
      <c r="B192" s="33"/>
      <c r="C192" s="34"/>
      <c r="D192" s="203" t="s">
        <v>129</v>
      </c>
      <c r="E192" s="34"/>
      <c r="F192" s="204" t="s">
        <v>246</v>
      </c>
      <c r="G192" s="34"/>
      <c r="H192" s="34"/>
      <c r="I192" s="109"/>
      <c r="J192" s="34"/>
      <c r="K192" s="34"/>
      <c r="L192" s="37"/>
      <c r="M192" s="205"/>
      <c r="N192" s="65"/>
      <c r="O192" s="65"/>
      <c r="P192" s="65"/>
      <c r="Q192" s="65"/>
      <c r="R192" s="65"/>
      <c r="S192" s="65"/>
      <c r="T192" s="66"/>
      <c r="AT192" s="16" t="s">
        <v>129</v>
      </c>
      <c r="AU192" s="16" t="s">
        <v>86</v>
      </c>
    </row>
    <row r="193" spans="2:51" s="12" customFormat="1" ht="11.25">
      <c r="B193" s="206"/>
      <c r="C193" s="207"/>
      <c r="D193" s="203" t="s">
        <v>131</v>
      </c>
      <c r="E193" s="208" t="s">
        <v>1</v>
      </c>
      <c r="F193" s="209" t="s">
        <v>223</v>
      </c>
      <c r="G193" s="207"/>
      <c r="H193" s="210">
        <v>6503</v>
      </c>
      <c r="I193" s="211"/>
      <c r="J193" s="207"/>
      <c r="K193" s="207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131</v>
      </c>
      <c r="AU193" s="216" t="s">
        <v>86</v>
      </c>
      <c r="AV193" s="12" t="s">
        <v>86</v>
      </c>
      <c r="AW193" s="12" t="s">
        <v>33</v>
      </c>
      <c r="AX193" s="12" t="s">
        <v>82</v>
      </c>
      <c r="AY193" s="216" t="s">
        <v>120</v>
      </c>
    </row>
    <row r="194" spans="2:65" s="1" customFormat="1" ht="16.5" customHeight="1">
      <c r="B194" s="33"/>
      <c r="C194" s="190" t="s">
        <v>7</v>
      </c>
      <c r="D194" s="190" t="s">
        <v>122</v>
      </c>
      <c r="E194" s="191" t="s">
        <v>247</v>
      </c>
      <c r="F194" s="192" t="s">
        <v>248</v>
      </c>
      <c r="G194" s="193" t="s">
        <v>140</v>
      </c>
      <c r="H194" s="194">
        <v>72</v>
      </c>
      <c r="I194" s="195"/>
      <c r="J194" s="196">
        <f>ROUND(I194*H194,2)</f>
        <v>0</v>
      </c>
      <c r="K194" s="192" t="s">
        <v>126</v>
      </c>
      <c r="L194" s="37"/>
      <c r="M194" s="197" t="s">
        <v>1</v>
      </c>
      <c r="N194" s="198" t="s">
        <v>42</v>
      </c>
      <c r="O194" s="65"/>
      <c r="P194" s="199">
        <f>O194*H194</f>
        <v>0</v>
      </c>
      <c r="Q194" s="199">
        <v>0</v>
      </c>
      <c r="R194" s="199">
        <f>Q194*H194</f>
        <v>0</v>
      </c>
      <c r="S194" s="199">
        <v>0</v>
      </c>
      <c r="T194" s="200">
        <f>S194*H194</f>
        <v>0</v>
      </c>
      <c r="AR194" s="201" t="s">
        <v>127</v>
      </c>
      <c r="AT194" s="201" t="s">
        <v>122</v>
      </c>
      <c r="AU194" s="201" t="s">
        <v>86</v>
      </c>
      <c r="AY194" s="16" t="s">
        <v>120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16" t="s">
        <v>82</v>
      </c>
      <c r="BK194" s="202">
        <f>ROUND(I194*H194,2)</f>
        <v>0</v>
      </c>
      <c r="BL194" s="16" t="s">
        <v>127</v>
      </c>
      <c r="BM194" s="201" t="s">
        <v>249</v>
      </c>
    </row>
    <row r="195" spans="2:47" s="1" customFormat="1" ht="19.5">
      <c r="B195" s="33"/>
      <c r="C195" s="34"/>
      <c r="D195" s="203" t="s">
        <v>129</v>
      </c>
      <c r="E195" s="34"/>
      <c r="F195" s="204" t="s">
        <v>250</v>
      </c>
      <c r="G195" s="34"/>
      <c r="H195" s="34"/>
      <c r="I195" s="109"/>
      <c r="J195" s="34"/>
      <c r="K195" s="34"/>
      <c r="L195" s="37"/>
      <c r="M195" s="205"/>
      <c r="N195" s="65"/>
      <c r="O195" s="65"/>
      <c r="P195" s="65"/>
      <c r="Q195" s="65"/>
      <c r="R195" s="65"/>
      <c r="S195" s="65"/>
      <c r="T195" s="66"/>
      <c r="AT195" s="16" t="s">
        <v>129</v>
      </c>
      <c r="AU195" s="16" t="s">
        <v>86</v>
      </c>
    </row>
    <row r="196" spans="2:51" s="12" customFormat="1" ht="22.5">
      <c r="B196" s="206"/>
      <c r="C196" s="207"/>
      <c r="D196" s="203" t="s">
        <v>131</v>
      </c>
      <c r="E196" s="208" t="s">
        <v>1</v>
      </c>
      <c r="F196" s="209" t="s">
        <v>251</v>
      </c>
      <c r="G196" s="207"/>
      <c r="H196" s="210">
        <v>72</v>
      </c>
      <c r="I196" s="211"/>
      <c r="J196" s="207"/>
      <c r="K196" s="207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131</v>
      </c>
      <c r="AU196" s="216" t="s">
        <v>86</v>
      </c>
      <c r="AV196" s="12" t="s">
        <v>86</v>
      </c>
      <c r="AW196" s="12" t="s">
        <v>33</v>
      </c>
      <c r="AX196" s="12" t="s">
        <v>82</v>
      </c>
      <c r="AY196" s="216" t="s">
        <v>120</v>
      </c>
    </row>
    <row r="197" spans="2:65" s="1" customFormat="1" ht="16.5" customHeight="1">
      <c r="B197" s="33"/>
      <c r="C197" s="190" t="s">
        <v>252</v>
      </c>
      <c r="D197" s="190" t="s">
        <v>122</v>
      </c>
      <c r="E197" s="191" t="s">
        <v>253</v>
      </c>
      <c r="F197" s="192" t="s">
        <v>254</v>
      </c>
      <c r="G197" s="193" t="s">
        <v>140</v>
      </c>
      <c r="H197" s="194">
        <v>9814</v>
      </c>
      <c r="I197" s="195"/>
      <c r="J197" s="196">
        <f>ROUND(I197*H197,2)</f>
        <v>0</v>
      </c>
      <c r="K197" s="192" t="s">
        <v>126</v>
      </c>
      <c r="L197" s="37"/>
      <c r="M197" s="197" t="s">
        <v>1</v>
      </c>
      <c r="N197" s="198" t="s">
        <v>42</v>
      </c>
      <c r="O197" s="65"/>
      <c r="P197" s="199">
        <f>O197*H197</f>
        <v>0</v>
      </c>
      <c r="Q197" s="199">
        <v>0</v>
      </c>
      <c r="R197" s="199">
        <f>Q197*H197</f>
        <v>0</v>
      </c>
      <c r="S197" s="199">
        <v>0</v>
      </c>
      <c r="T197" s="200">
        <f>S197*H197</f>
        <v>0</v>
      </c>
      <c r="AR197" s="201" t="s">
        <v>127</v>
      </c>
      <c r="AT197" s="201" t="s">
        <v>122</v>
      </c>
      <c r="AU197" s="201" t="s">
        <v>86</v>
      </c>
      <c r="AY197" s="16" t="s">
        <v>120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16" t="s">
        <v>82</v>
      </c>
      <c r="BK197" s="202">
        <f>ROUND(I197*H197,2)</f>
        <v>0</v>
      </c>
      <c r="BL197" s="16" t="s">
        <v>127</v>
      </c>
      <c r="BM197" s="201" t="s">
        <v>255</v>
      </c>
    </row>
    <row r="198" spans="2:47" s="1" customFormat="1" ht="19.5">
      <c r="B198" s="33"/>
      <c r="C198" s="34"/>
      <c r="D198" s="203" t="s">
        <v>129</v>
      </c>
      <c r="E198" s="34"/>
      <c r="F198" s="204" t="s">
        <v>256</v>
      </c>
      <c r="G198" s="34"/>
      <c r="H198" s="34"/>
      <c r="I198" s="109"/>
      <c r="J198" s="34"/>
      <c r="K198" s="34"/>
      <c r="L198" s="37"/>
      <c r="M198" s="205"/>
      <c r="N198" s="65"/>
      <c r="O198" s="65"/>
      <c r="P198" s="65"/>
      <c r="Q198" s="65"/>
      <c r="R198" s="65"/>
      <c r="S198" s="65"/>
      <c r="T198" s="66"/>
      <c r="AT198" s="16" t="s">
        <v>129</v>
      </c>
      <c r="AU198" s="16" t="s">
        <v>86</v>
      </c>
    </row>
    <row r="199" spans="2:51" s="12" customFormat="1" ht="11.25">
      <c r="B199" s="206"/>
      <c r="C199" s="207"/>
      <c r="D199" s="203" t="s">
        <v>131</v>
      </c>
      <c r="E199" s="208" t="s">
        <v>1</v>
      </c>
      <c r="F199" s="209" t="s">
        <v>237</v>
      </c>
      <c r="G199" s="207"/>
      <c r="H199" s="210">
        <v>9814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131</v>
      </c>
      <c r="AU199" s="216" t="s">
        <v>86</v>
      </c>
      <c r="AV199" s="12" t="s">
        <v>86</v>
      </c>
      <c r="AW199" s="12" t="s">
        <v>33</v>
      </c>
      <c r="AX199" s="12" t="s">
        <v>82</v>
      </c>
      <c r="AY199" s="216" t="s">
        <v>120</v>
      </c>
    </row>
    <row r="200" spans="2:65" s="1" customFormat="1" ht="16.5" customHeight="1">
      <c r="B200" s="33"/>
      <c r="C200" s="190" t="s">
        <v>257</v>
      </c>
      <c r="D200" s="190" t="s">
        <v>122</v>
      </c>
      <c r="E200" s="191" t="s">
        <v>258</v>
      </c>
      <c r="F200" s="192" t="s">
        <v>259</v>
      </c>
      <c r="G200" s="193" t="s">
        <v>140</v>
      </c>
      <c r="H200" s="194">
        <v>468</v>
      </c>
      <c r="I200" s="195"/>
      <c r="J200" s="196">
        <f>ROUND(I200*H200,2)</f>
        <v>0</v>
      </c>
      <c r="K200" s="192" t="s">
        <v>126</v>
      </c>
      <c r="L200" s="37"/>
      <c r="M200" s="197" t="s">
        <v>1</v>
      </c>
      <c r="N200" s="198" t="s">
        <v>42</v>
      </c>
      <c r="O200" s="65"/>
      <c r="P200" s="199">
        <f>O200*H200</f>
        <v>0</v>
      </c>
      <c r="Q200" s="199">
        <v>0</v>
      </c>
      <c r="R200" s="199">
        <f>Q200*H200</f>
        <v>0</v>
      </c>
      <c r="S200" s="199">
        <v>0</v>
      </c>
      <c r="T200" s="200">
        <f>S200*H200</f>
        <v>0</v>
      </c>
      <c r="AR200" s="201" t="s">
        <v>127</v>
      </c>
      <c r="AT200" s="201" t="s">
        <v>122</v>
      </c>
      <c r="AU200" s="201" t="s">
        <v>86</v>
      </c>
      <c r="AY200" s="16" t="s">
        <v>120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16" t="s">
        <v>82</v>
      </c>
      <c r="BK200" s="202">
        <f>ROUND(I200*H200,2)</f>
        <v>0</v>
      </c>
      <c r="BL200" s="16" t="s">
        <v>127</v>
      </c>
      <c r="BM200" s="201" t="s">
        <v>260</v>
      </c>
    </row>
    <row r="201" spans="2:47" s="1" customFormat="1" ht="19.5">
      <c r="B201" s="33"/>
      <c r="C201" s="34"/>
      <c r="D201" s="203" t="s">
        <v>129</v>
      </c>
      <c r="E201" s="34"/>
      <c r="F201" s="204" t="s">
        <v>261</v>
      </c>
      <c r="G201" s="34"/>
      <c r="H201" s="34"/>
      <c r="I201" s="109"/>
      <c r="J201" s="34"/>
      <c r="K201" s="34"/>
      <c r="L201" s="37"/>
      <c r="M201" s="205"/>
      <c r="N201" s="65"/>
      <c r="O201" s="65"/>
      <c r="P201" s="65"/>
      <c r="Q201" s="65"/>
      <c r="R201" s="65"/>
      <c r="S201" s="65"/>
      <c r="T201" s="66"/>
      <c r="AT201" s="16" t="s">
        <v>129</v>
      </c>
      <c r="AU201" s="16" t="s">
        <v>86</v>
      </c>
    </row>
    <row r="202" spans="2:51" s="12" customFormat="1" ht="11.25">
      <c r="B202" s="206"/>
      <c r="C202" s="207"/>
      <c r="D202" s="203" t="s">
        <v>131</v>
      </c>
      <c r="E202" s="208" t="s">
        <v>1</v>
      </c>
      <c r="F202" s="209" t="s">
        <v>262</v>
      </c>
      <c r="G202" s="207"/>
      <c r="H202" s="210">
        <v>468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131</v>
      </c>
      <c r="AU202" s="216" t="s">
        <v>86</v>
      </c>
      <c r="AV202" s="12" t="s">
        <v>86</v>
      </c>
      <c r="AW202" s="12" t="s">
        <v>33</v>
      </c>
      <c r="AX202" s="12" t="s">
        <v>82</v>
      </c>
      <c r="AY202" s="216" t="s">
        <v>120</v>
      </c>
    </row>
    <row r="203" spans="2:65" s="1" customFormat="1" ht="16.5" customHeight="1">
      <c r="B203" s="33"/>
      <c r="C203" s="190" t="s">
        <v>263</v>
      </c>
      <c r="D203" s="190" t="s">
        <v>122</v>
      </c>
      <c r="E203" s="191" t="s">
        <v>264</v>
      </c>
      <c r="F203" s="192" t="s">
        <v>265</v>
      </c>
      <c r="G203" s="193" t="s">
        <v>125</v>
      </c>
      <c r="H203" s="194">
        <v>2.363</v>
      </c>
      <c r="I203" s="195"/>
      <c r="J203" s="196">
        <f>ROUND(I203*H203,2)</f>
        <v>0</v>
      </c>
      <c r="K203" s="192" t="s">
        <v>1</v>
      </c>
      <c r="L203" s="37"/>
      <c r="M203" s="197" t="s">
        <v>1</v>
      </c>
      <c r="N203" s="198" t="s">
        <v>42</v>
      </c>
      <c r="O203" s="65"/>
      <c r="P203" s="199">
        <f>O203*H203</f>
        <v>0</v>
      </c>
      <c r="Q203" s="199">
        <v>0</v>
      </c>
      <c r="R203" s="199">
        <f>Q203*H203</f>
        <v>0</v>
      </c>
      <c r="S203" s="199">
        <v>0</v>
      </c>
      <c r="T203" s="200">
        <f>S203*H203</f>
        <v>0</v>
      </c>
      <c r="AR203" s="201" t="s">
        <v>127</v>
      </c>
      <c r="AT203" s="201" t="s">
        <v>122</v>
      </c>
      <c r="AU203" s="201" t="s">
        <v>86</v>
      </c>
      <c r="AY203" s="16" t="s">
        <v>120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16" t="s">
        <v>82</v>
      </c>
      <c r="BK203" s="202">
        <f>ROUND(I203*H203,2)</f>
        <v>0</v>
      </c>
      <c r="BL203" s="16" t="s">
        <v>127</v>
      </c>
      <c r="BM203" s="201" t="s">
        <v>266</v>
      </c>
    </row>
    <row r="204" spans="2:51" s="12" customFormat="1" ht="11.25">
      <c r="B204" s="206"/>
      <c r="C204" s="207"/>
      <c r="D204" s="203" t="s">
        <v>131</v>
      </c>
      <c r="E204" s="208" t="s">
        <v>1</v>
      </c>
      <c r="F204" s="209" t="s">
        <v>267</v>
      </c>
      <c r="G204" s="207"/>
      <c r="H204" s="210">
        <v>2.363</v>
      </c>
      <c r="I204" s="211"/>
      <c r="J204" s="207"/>
      <c r="K204" s="207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131</v>
      </c>
      <c r="AU204" s="216" t="s">
        <v>86</v>
      </c>
      <c r="AV204" s="12" t="s">
        <v>86</v>
      </c>
      <c r="AW204" s="12" t="s">
        <v>33</v>
      </c>
      <c r="AX204" s="12" t="s">
        <v>82</v>
      </c>
      <c r="AY204" s="216" t="s">
        <v>120</v>
      </c>
    </row>
    <row r="205" spans="2:65" s="1" customFormat="1" ht="16.5" customHeight="1">
      <c r="B205" s="33"/>
      <c r="C205" s="190" t="s">
        <v>268</v>
      </c>
      <c r="D205" s="190" t="s">
        <v>122</v>
      </c>
      <c r="E205" s="191" t="s">
        <v>269</v>
      </c>
      <c r="F205" s="192" t="s">
        <v>270</v>
      </c>
      <c r="G205" s="193" t="s">
        <v>125</v>
      </c>
      <c r="H205" s="194">
        <v>0.263</v>
      </c>
      <c r="I205" s="195"/>
      <c r="J205" s="196">
        <f>ROUND(I205*H205,2)</f>
        <v>0</v>
      </c>
      <c r="K205" s="192" t="s">
        <v>1</v>
      </c>
      <c r="L205" s="37"/>
      <c r="M205" s="197" t="s">
        <v>1</v>
      </c>
      <c r="N205" s="198" t="s">
        <v>42</v>
      </c>
      <c r="O205" s="65"/>
      <c r="P205" s="199">
        <f>O205*H205</f>
        <v>0</v>
      </c>
      <c r="Q205" s="199">
        <v>0</v>
      </c>
      <c r="R205" s="199">
        <f>Q205*H205</f>
        <v>0</v>
      </c>
      <c r="S205" s="199">
        <v>0</v>
      </c>
      <c r="T205" s="200">
        <f>S205*H205</f>
        <v>0</v>
      </c>
      <c r="AR205" s="201" t="s">
        <v>127</v>
      </c>
      <c r="AT205" s="201" t="s">
        <v>122</v>
      </c>
      <c r="AU205" s="201" t="s">
        <v>86</v>
      </c>
      <c r="AY205" s="16" t="s">
        <v>120</v>
      </c>
      <c r="BE205" s="202">
        <f>IF(N205="základní",J205,0)</f>
        <v>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16" t="s">
        <v>82</v>
      </c>
      <c r="BK205" s="202">
        <f>ROUND(I205*H205,2)</f>
        <v>0</v>
      </c>
      <c r="BL205" s="16" t="s">
        <v>127</v>
      </c>
      <c r="BM205" s="201" t="s">
        <v>271</v>
      </c>
    </row>
    <row r="206" spans="2:51" s="12" customFormat="1" ht="11.25">
      <c r="B206" s="206"/>
      <c r="C206" s="207"/>
      <c r="D206" s="203" t="s">
        <v>131</v>
      </c>
      <c r="E206" s="208" t="s">
        <v>1</v>
      </c>
      <c r="F206" s="209" t="s">
        <v>272</v>
      </c>
      <c r="G206" s="207"/>
      <c r="H206" s="210">
        <v>0.263</v>
      </c>
      <c r="I206" s="211"/>
      <c r="J206" s="207"/>
      <c r="K206" s="207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131</v>
      </c>
      <c r="AU206" s="216" t="s">
        <v>86</v>
      </c>
      <c r="AV206" s="12" t="s">
        <v>86</v>
      </c>
      <c r="AW206" s="12" t="s">
        <v>33</v>
      </c>
      <c r="AX206" s="12" t="s">
        <v>82</v>
      </c>
      <c r="AY206" s="216" t="s">
        <v>120</v>
      </c>
    </row>
    <row r="207" spans="2:63" s="11" customFormat="1" ht="22.9" customHeight="1">
      <c r="B207" s="174"/>
      <c r="C207" s="175"/>
      <c r="D207" s="176" t="s">
        <v>76</v>
      </c>
      <c r="E207" s="188" t="s">
        <v>176</v>
      </c>
      <c r="F207" s="188" t="s">
        <v>273</v>
      </c>
      <c r="G207" s="175"/>
      <c r="H207" s="175"/>
      <c r="I207" s="178"/>
      <c r="J207" s="189">
        <f>BK207</f>
        <v>0</v>
      </c>
      <c r="K207" s="175"/>
      <c r="L207" s="180"/>
      <c r="M207" s="181"/>
      <c r="N207" s="182"/>
      <c r="O207" s="182"/>
      <c r="P207" s="183">
        <f>SUM(P208:P211)</f>
        <v>0</v>
      </c>
      <c r="Q207" s="182"/>
      <c r="R207" s="183">
        <f>SUM(R208:R211)</f>
        <v>0</v>
      </c>
      <c r="S207" s="182"/>
      <c r="T207" s="184">
        <f>SUM(T208:T211)</f>
        <v>0</v>
      </c>
      <c r="AR207" s="185" t="s">
        <v>82</v>
      </c>
      <c r="AT207" s="186" t="s">
        <v>76</v>
      </c>
      <c r="AU207" s="186" t="s">
        <v>82</v>
      </c>
      <c r="AY207" s="185" t="s">
        <v>120</v>
      </c>
      <c r="BK207" s="187">
        <f>SUM(BK208:BK211)</f>
        <v>0</v>
      </c>
    </row>
    <row r="208" spans="2:65" s="1" customFormat="1" ht="16.5" customHeight="1">
      <c r="B208" s="33"/>
      <c r="C208" s="190" t="s">
        <v>274</v>
      </c>
      <c r="D208" s="190" t="s">
        <v>122</v>
      </c>
      <c r="E208" s="191" t="s">
        <v>275</v>
      </c>
      <c r="F208" s="192" t="s">
        <v>276</v>
      </c>
      <c r="G208" s="193" t="s">
        <v>140</v>
      </c>
      <c r="H208" s="194">
        <v>1646</v>
      </c>
      <c r="I208" s="195"/>
      <c r="J208" s="196">
        <f>ROUND(I208*H208,2)</f>
        <v>0</v>
      </c>
      <c r="K208" s="192" t="s">
        <v>1</v>
      </c>
      <c r="L208" s="37"/>
      <c r="M208" s="197" t="s">
        <v>1</v>
      </c>
      <c r="N208" s="198" t="s">
        <v>42</v>
      </c>
      <c r="O208" s="65"/>
      <c r="P208" s="199">
        <f>O208*H208</f>
        <v>0</v>
      </c>
      <c r="Q208" s="199">
        <v>0</v>
      </c>
      <c r="R208" s="199">
        <f>Q208*H208</f>
        <v>0</v>
      </c>
      <c r="S208" s="199">
        <v>0</v>
      </c>
      <c r="T208" s="200">
        <f>S208*H208</f>
        <v>0</v>
      </c>
      <c r="AR208" s="201" t="s">
        <v>127</v>
      </c>
      <c r="AT208" s="201" t="s">
        <v>122</v>
      </c>
      <c r="AU208" s="201" t="s">
        <v>86</v>
      </c>
      <c r="AY208" s="16" t="s">
        <v>120</v>
      </c>
      <c r="BE208" s="202">
        <f>IF(N208="základní",J208,0)</f>
        <v>0</v>
      </c>
      <c r="BF208" s="202">
        <f>IF(N208="snížená",J208,0)</f>
        <v>0</v>
      </c>
      <c r="BG208" s="202">
        <f>IF(N208="zákl. přenesená",J208,0)</f>
        <v>0</v>
      </c>
      <c r="BH208" s="202">
        <f>IF(N208="sníž. přenesená",J208,0)</f>
        <v>0</v>
      </c>
      <c r="BI208" s="202">
        <f>IF(N208="nulová",J208,0)</f>
        <v>0</v>
      </c>
      <c r="BJ208" s="16" t="s">
        <v>82</v>
      </c>
      <c r="BK208" s="202">
        <f>ROUND(I208*H208,2)</f>
        <v>0</v>
      </c>
      <c r="BL208" s="16" t="s">
        <v>127</v>
      </c>
      <c r="BM208" s="201" t="s">
        <v>277</v>
      </c>
    </row>
    <row r="209" spans="2:51" s="12" customFormat="1" ht="11.25">
      <c r="B209" s="206"/>
      <c r="C209" s="207"/>
      <c r="D209" s="203" t="s">
        <v>131</v>
      </c>
      <c r="E209" s="208" t="s">
        <v>1</v>
      </c>
      <c r="F209" s="209" t="s">
        <v>278</v>
      </c>
      <c r="G209" s="207"/>
      <c r="H209" s="210">
        <v>1566</v>
      </c>
      <c r="I209" s="211"/>
      <c r="J209" s="207"/>
      <c r="K209" s="207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131</v>
      </c>
      <c r="AU209" s="216" t="s">
        <v>86</v>
      </c>
      <c r="AV209" s="12" t="s">
        <v>86</v>
      </c>
      <c r="AW209" s="12" t="s">
        <v>33</v>
      </c>
      <c r="AX209" s="12" t="s">
        <v>77</v>
      </c>
      <c r="AY209" s="216" t="s">
        <v>120</v>
      </c>
    </row>
    <row r="210" spans="2:51" s="12" customFormat="1" ht="11.25">
      <c r="B210" s="206"/>
      <c r="C210" s="207"/>
      <c r="D210" s="203" t="s">
        <v>131</v>
      </c>
      <c r="E210" s="208" t="s">
        <v>1</v>
      </c>
      <c r="F210" s="209" t="s">
        <v>279</v>
      </c>
      <c r="G210" s="207"/>
      <c r="H210" s="210">
        <v>80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131</v>
      </c>
      <c r="AU210" s="216" t="s">
        <v>86</v>
      </c>
      <c r="AV210" s="12" t="s">
        <v>86</v>
      </c>
      <c r="AW210" s="12" t="s">
        <v>33</v>
      </c>
      <c r="AX210" s="12" t="s">
        <v>77</v>
      </c>
      <c r="AY210" s="216" t="s">
        <v>120</v>
      </c>
    </row>
    <row r="211" spans="2:51" s="14" customFormat="1" ht="11.25">
      <c r="B211" s="227"/>
      <c r="C211" s="228"/>
      <c r="D211" s="203" t="s">
        <v>131</v>
      </c>
      <c r="E211" s="229" t="s">
        <v>1</v>
      </c>
      <c r="F211" s="230" t="s">
        <v>189</v>
      </c>
      <c r="G211" s="228"/>
      <c r="H211" s="231">
        <v>1646</v>
      </c>
      <c r="I211" s="232"/>
      <c r="J211" s="228"/>
      <c r="K211" s="228"/>
      <c r="L211" s="233"/>
      <c r="M211" s="234"/>
      <c r="N211" s="235"/>
      <c r="O211" s="235"/>
      <c r="P211" s="235"/>
      <c r="Q211" s="235"/>
      <c r="R211" s="235"/>
      <c r="S211" s="235"/>
      <c r="T211" s="236"/>
      <c r="AT211" s="237" t="s">
        <v>131</v>
      </c>
      <c r="AU211" s="237" t="s">
        <v>86</v>
      </c>
      <c r="AV211" s="14" t="s">
        <v>127</v>
      </c>
      <c r="AW211" s="14" t="s">
        <v>33</v>
      </c>
      <c r="AX211" s="14" t="s">
        <v>82</v>
      </c>
      <c r="AY211" s="237" t="s">
        <v>120</v>
      </c>
    </row>
    <row r="212" spans="2:63" s="11" customFormat="1" ht="22.9" customHeight="1">
      <c r="B212" s="174"/>
      <c r="C212" s="175"/>
      <c r="D212" s="176" t="s">
        <v>76</v>
      </c>
      <c r="E212" s="188" t="s">
        <v>280</v>
      </c>
      <c r="F212" s="188" t="s">
        <v>281</v>
      </c>
      <c r="G212" s="175"/>
      <c r="H212" s="175"/>
      <c r="I212" s="178"/>
      <c r="J212" s="189">
        <f>BK212</f>
        <v>0</v>
      </c>
      <c r="K212" s="175"/>
      <c r="L212" s="180"/>
      <c r="M212" s="181"/>
      <c r="N212" s="182"/>
      <c r="O212" s="182"/>
      <c r="P212" s="183">
        <f>SUM(P213:P214)</f>
        <v>0</v>
      </c>
      <c r="Q212" s="182"/>
      <c r="R212" s="183">
        <f>SUM(R213:R214)</f>
        <v>0</v>
      </c>
      <c r="S212" s="182"/>
      <c r="T212" s="184">
        <f>SUM(T213:T214)</f>
        <v>0</v>
      </c>
      <c r="AR212" s="185" t="s">
        <v>82</v>
      </c>
      <c r="AT212" s="186" t="s">
        <v>76</v>
      </c>
      <c r="AU212" s="186" t="s">
        <v>82</v>
      </c>
      <c r="AY212" s="185" t="s">
        <v>120</v>
      </c>
      <c r="BK212" s="187">
        <f>SUM(BK213:BK214)</f>
        <v>0</v>
      </c>
    </row>
    <row r="213" spans="2:65" s="1" customFormat="1" ht="16.5" customHeight="1">
      <c r="B213" s="33"/>
      <c r="C213" s="190" t="s">
        <v>282</v>
      </c>
      <c r="D213" s="190" t="s">
        <v>122</v>
      </c>
      <c r="E213" s="191" t="s">
        <v>283</v>
      </c>
      <c r="F213" s="192" t="s">
        <v>284</v>
      </c>
      <c r="G213" s="193" t="s">
        <v>285</v>
      </c>
      <c r="H213" s="194">
        <v>0.253</v>
      </c>
      <c r="I213" s="195"/>
      <c r="J213" s="196">
        <f>ROUND(I213*H213,2)</f>
        <v>0</v>
      </c>
      <c r="K213" s="192" t="s">
        <v>126</v>
      </c>
      <c r="L213" s="37"/>
      <c r="M213" s="197" t="s">
        <v>1</v>
      </c>
      <c r="N213" s="198" t="s">
        <v>42</v>
      </c>
      <c r="O213" s="65"/>
      <c r="P213" s="199">
        <f>O213*H213</f>
        <v>0</v>
      </c>
      <c r="Q213" s="199">
        <v>0</v>
      </c>
      <c r="R213" s="199">
        <f>Q213*H213</f>
        <v>0</v>
      </c>
      <c r="S213" s="199">
        <v>0</v>
      </c>
      <c r="T213" s="200">
        <f>S213*H213</f>
        <v>0</v>
      </c>
      <c r="AR213" s="201" t="s">
        <v>127</v>
      </c>
      <c r="AT213" s="201" t="s">
        <v>122</v>
      </c>
      <c r="AU213" s="201" t="s">
        <v>86</v>
      </c>
      <c r="AY213" s="16" t="s">
        <v>120</v>
      </c>
      <c r="BE213" s="202">
        <f>IF(N213="základní",J213,0)</f>
        <v>0</v>
      </c>
      <c r="BF213" s="202">
        <f>IF(N213="snížená",J213,0)</f>
        <v>0</v>
      </c>
      <c r="BG213" s="202">
        <f>IF(N213="zákl. přenesená",J213,0)</f>
        <v>0</v>
      </c>
      <c r="BH213" s="202">
        <f>IF(N213="sníž. přenesená",J213,0)</f>
        <v>0</v>
      </c>
      <c r="BI213" s="202">
        <f>IF(N213="nulová",J213,0)</f>
        <v>0</v>
      </c>
      <c r="BJ213" s="16" t="s">
        <v>82</v>
      </c>
      <c r="BK213" s="202">
        <f>ROUND(I213*H213,2)</f>
        <v>0</v>
      </c>
      <c r="BL213" s="16" t="s">
        <v>127</v>
      </c>
      <c r="BM213" s="201" t="s">
        <v>286</v>
      </c>
    </row>
    <row r="214" spans="2:47" s="1" customFormat="1" ht="19.5">
      <c r="B214" s="33"/>
      <c r="C214" s="34"/>
      <c r="D214" s="203" t="s">
        <v>129</v>
      </c>
      <c r="E214" s="34"/>
      <c r="F214" s="204" t="s">
        <v>287</v>
      </c>
      <c r="G214" s="34"/>
      <c r="H214" s="34"/>
      <c r="I214" s="109"/>
      <c r="J214" s="34"/>
      <c r="K214" s="34"/>
      <c r="L214" s="37"/>
      <c r="M214" s="205"/>
      <c r="N214" s="65"/>
      <c r="O214" s="65"/>
      <c r="P214" s="65"/>
      <c r="Q214" s="65"/>
      <c r="R214" s="65"/>
      <c r="S214" s="65"/>
      <c r="T214" s="66"/>
      <c r="AT214" s="16" t="s">
        <v>129</v>
      </c>
      <c r="AU214" s="16" t="s">
        <v>86</v>
      </c>
    </row>
    <row r="215" spans="2:63" s="11" customFormat="1" ht="25.9" customHeight="1">
      <c r="B215" s="174"/>
      <c r="C215" s="175"/>
      <c r="D215" s="176" t="s">
        <v>76</v>
      </c>
      <c r="E215" s="177" t="s">
        <v>288</v>
      </c>
      <c r="F215" s="177" t="s">
        <v>289</v>
      </c>
      <c r="G215" s="175"/>
      <c r="H215" s="175"/>
      <c r="I215" s="178"/>
      <c r="J215" s="179">
        <f>BK215</f>
        <v>0</v>
      </c>
      <c r="K215" s="175"/>
      <c r="L215" s="180"/>
      <c r="M215" s="181"/>
      <c r="N215" s="182"/>
      <c r="O215" s="182"/>
      <c r="P215" s="183">
        <f>SUM(P216:P218)</f>
        <v>0</v>
      </c>
      <c r="Q215" s="182"/>
      <c r="R215" s="183">
        <f>SUM(R216:R218)</f>
        <v>0</v>
      </c>
      <c r="S215" s="182"/>
      <c r="T215" s="184">
        <f>SUM(T216:T218)</f>
        <v>0</v>
      </c>
      <c r="AR215" s="185" t="s">
        <v>127</v>
      </c>
      <c r="AT215" s="186" t="s">
        <v>76</v>
      </c>
      <c r="AU215" s="186" t="s">
        <v>77</v>
      </c>
      <c r="AY215" s="185" t="s">
        <v>120</v>
      </c>
      <c r="BK215" s="187">
        <f>SUM(BK216:BK218)</f>
        <v>0</v>
      </c>
    </row>
    <row r="216" spans="2:65" s="1" customFormat="1" ht="16.5" customHeight="1">
      <c r="B216" s="33"/>
      <c r="C216" s="190" t="s">
        <v>290</v>
      </c>
      <c r="D216" s="190" t="s">
        <v>122</v>
      </c>
      <c r="E216" s="191" t="s">
        <v>291</v>
      </c>
      <c r="F216" s="192" t="s">
        <v>292</v>
      </c>
      <c r="G216" s="193" t="s">
        <v>293</v>
      </c>
      <c r="H216" s="194">
        <v>8</v>
      </c>
      <c r="I216" s="195"/>
      <c r="J216" s="196">
        <f>ROUND(I216*H216,2)</f>
        <v>0</v>
      </c>
      <c r="K216" s="192" t="s">
        <v>126</v>
      </c>
      <c r="L216" s="37"/>
      <c r="M216" s="197" t="s">
        <v>1</v>
      </c>
      <c r="N216" s="198" t="s">
        <v>42</v>
      </c>
      <c r="O216" s="65"/>
      <c r="P216" s="199">
        <f>O216*H216</f>
        <v>0</v>
      </c>
      <c r="Q216" s="199">
        <v>0</v>
      </c>
      <c r="R216" s="199">
        <f>Q216*H216</f>
        <v>0</v>
      </c>
      <c r="S216" s="199">
        <v>0</v>
      </c>
      <c r="T216" s="200">
        <f>S216*H216</f>
        <v>0</v>
      </c>
      <c r="AR216" s="201" t="s">
        <v>294</v>
      </c>
      <c r="AT216" s="201" t="s">
        <v>122</v>
      </c>
      <c r="AU216" s="201" t="s">
        <v>82</v>
      </c>
      <c r="AY216" s="16" t="s">
        <v>120</v>
      </c>
      <c r="BE216" s="202">
        <f>IF(N216="základní",J216,0)</f>
        <v>0</v>
      </c>
      <c r="BF216" s="202">
        <f>IF(N216="snížená",J216,0)</f>
        <v>0</v>
      </c>
      <c r="BG216" s="202">
        <f>IF(N216="zákl. přenesená",J216,0)</f>
        <v>0</v>
      </c>
      <c r="BH216" s="202">
        <f>IF(N216="sníž. přenesená",J216,0)</f>
        <v>0</v>
      </c>
      <c r="BI216" s="202">
        <f>IF(N216="nulová",J216,0)</f>
        <v>0</v>
      </c>
      <c r="BJ216" s="16" t="s">
        <v>82</v>
      </c>
      <c r="BK216" s="202">
        <f>ROUND(I216*H216,2)</f>
        <v>0</v>
      </c>
      <c r="BL216" s="16" t="s">
        <v>294</v>
      </c>
      <c r="BM216" s="201" t="s">
        <v>295</v>
      </c>
    </row>
    <row r="217" spans="2:47" s="1" customFormat="1" ht="19.5">
      <c r="B217" s="33"/>
      <c r="C217" s="34"/>
      <c r="D217" s="203" t="s">
        <v>129</v>
      </c>
      <c r="E217" s="34"/>
      <c r="F217" s="204" t="s">
        <v>296</v>
      </c>
      <c r="G217" s="34"/>
      <c r="H217" s="34"/>
      <c r="I217" s="109"/>
      <c r="J217" s="34"/>
      <c r="K217" s="34"/>
      <c r="L217" s="37"/>
      <c r="M217" s="205"/>
      <c r="N217" s="65"/>
      <c r="O217" s="65"/>
      <c r="P217" s="65"/>
      <c r="Q217" s="65"/>
      <c r="R217" s="65"/>
      <c r="S217" s="65"/>
      <c r="T217" s="66"/>
      <c r="AT217" s="16" t="s">
        <v>129</v>
      </c>
      <c r="AU217" s="16" t="s">
        <v>82</v>
      </c>
    </row>
    <row r="218" spans="2:51" s="12" customFormat="1" ht="11.25">
      <c r="B218" s="206"/>
      <c r="C218" s="207"/>
      <c r="D218" s="203" t="s">
        <v>131</v>
      </c>
      <c r="E218" s="208" t="s">
        <v>1</v>
      </c>
      <c r="F218" s="209" t="s">
        <v>297</v>
      </c>
      <c r="G218" s="207"/>
      <c r="H218" s="210">
        <v>8</v>
      </c>
      <c r="I218" s="211"/>
      <c r="J218" s="207"/>
      <c r="K218" s="207"/>
      <c r="L218" s="212"/>
      <c r="M218" s="248"/>
      <c r="N218" s="249"/>
      <c r="O218" s="249"/>
      <c r="P218" s="249"/>
      <c r="Q218" s="249"/>
      <c r="R218" s="249"/>
      <c r="S218" s="249"/>
      <c r="T218" s="250"/>
      <c r="AT218" s="216" t="s">
        <v>131</v>
      </c>
      <c r="AU218" s="216" t="s">
        <v>82</v>
      </c>
      <c r="AV218" s="12" t="s">
        <v>86</v>
      </c>
      <c r="AW218" s="12" t="s">
        <v>33</v>
      </c>
      <c r="AX218" s="12" t="s">
        <v>82</v>
      </c>
      <c r="AY218" s="216" t="s">
        <v>120</v>
      </c>
    </row>
    <row r="219" spans="2:12" s="1" customFormat="1" ht="6.95" customHeight="1">
      <c r="B219" s="48"/>
      <c r="C219" s="49"/>
      <c r="D219" s="49"/>
      <c r="E219" s="49"/>
      <c r="F219" s="49"/>
      <c r="G219" s="49"/>
      <c r="H219" s="49"/>
      <c r="I219" s="141"/>
      <c r="J219" s="49"/>
      <c r="K219" s="49"/>
      <c r="L219" s="37"/>
    </row>
  </sheetData>
  <autoFilter ref="C120:K218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4"/>
  <sheetViews>
    <sheetView showGridLines="0" workbookViewId="0" topLeftCell="A101">
      <selection activeCell="V121" sqref="V12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6" t="s">
        <v>88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86</v>
      </c>
    </row>
    <row r="4" spans="2:46" ht="24.95" customHeight="1">
      <c r="B4" s="19"/>
      <c r="D4" s="106" t="s">
        <v>92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2" t="str">
        <f>'Rekapitulace stavby'!K6</f>
        <v>Mrlina, Rašovice - Havransko, nánosy na bermách, ř.km 6,642 - 7,978</v>
      </c>
      <c r="F7" s="293"/>
      <c r="G7" s="293"/>
      <c r="H7" s="293"/>
      <c r="L7" s="19"/>
    </row>
    <row r="8" spans="2:12" s="1" customFormat="1" ht="12" customHeight="1">
      <c r="B8" s="37"/>
      <c r="D8" s="108" t="s">
        <v>93</v>
      </c>
      <c r="I8" s="109"/>
      <c r="L8" s="37"/>
    </row>
    <row r="9" spans="2:12" s="1" customFormat="1" ht="36.95" customHeight="1">
      <c r="B9" s="37"/>
      <c r="E9" s="294" t="s">
        <v>298</v>
      </c>
      <c r="F9" s="295"/>
      <c r="G9" s="295"/>
      <c r="H9" s="295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19</v>
      </c>
      <c r="I11" s="111" t="s">
        <v>20</v>
      </c>
      <c r="J11" s="110" t="s">
        <v>1</v>
      </c>
      <c r="L11" s="37"/>
    </row>
    <row r="12" spans="2:12" s="1" customFormat="1" ht="12" customHeight="1">
      <c r="B12" s="37"/>
      <c r="D12" s="108" t="s">
        <v>22</v>
      </c>
      <c r="F12" s="110" t="s">
        <v>23</v>
      </c>
      <c r="I12" s="111" t="s">
        <v>24</v>
      </c>
      <c r="J12" s="112">
        <f>'Rekapitulace stavby'!AN8</f>
        <v>43656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25</v>
      </c>
      <c r="I14" s="111" t="s">
        <v>26</v>
      </c>
      <c r="J14" s="110" t="s">
        <v>1</v>
      </c>
      <c r="L14" s="37"/>
    </row>
    <row r="15" spans="2:12" s="1" customFormat="1" ht="18" customHeight="1">
      <c r="B15" s="37"/>
      <c r="E15" s="110" t="s">
        <v>27</v>
      </c>
      <c r="I15" s="111" t="s">
        <v>28</v>
      </c>
      <c r="J15" s="110" t="s">
        <v>1</v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29</v>
      </c>
      <c r="I17" s="111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296" t="str">
        <f>'Rekapitulace stavby'!E14</f>
        <v>Vyplň údaj</v>
      </c>
      <c r="F18" s="297"/>
      <c r="G18" s="297"/>
      <c r="H18" s="297"/>
      <c r="I18" s="111" t="s">
        <v>28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31</v>
      </c>
      <c r="I20" s="111" t="s">
        <v>26</v>
      </c>
      <c r="J20" s="110" t="s">
        <v>1</v>
      </c>
      <c r="L20" s="37"/>
    </row>
    <row r="21" spans="2:12" s="1" customFormat="1" ht="18" customHeight="1">
      <c r="B21" s="37"/>
      <c r="E21" s="110" t="s">
        <v>32</v>
      </c>
      <c r="I21" s="111" t="s">
        <v>28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34</v>
      </c>
      <c r="I23" s="111" t="s">
        <v>26</v>
      </c>
      <c r="J23" s="110" t="s">
        <v>1</v>
      </c>
      <c r="L23" s="37"/>
    </row>
    <row r="24" spans="2:12" s="1" customFormat="1" ht="18" customHeight="1">
      <c r="B24" s="37"/>
      <c r="E24" s="110" t="s">
        <v>35</v>
      </c>
      <c r="I24" s="111" t="s">
        <v>28</v>
      </c>
      <c r="J24" s="110" t="s">
        <v>1</v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36</v>
      </c>
      <c r="I26" s="109"/>
      <c r="L26" s="37"/>
    </row>
    <row r="27" spans="2:12" s="7" customFormat="1" ht="63.75" customHeight="1">
      <c r="B27" s="113"/>
      <c r="E27" s="298" t="s">
        <v>415</v>
      </c>
      <c r="F27" s="298"/>
      <c r="G27" s="298"/>
      <c r="H27" s="298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37</v>
      </c>
      <c r="I30" s="109"/>
      <c r="J30" s="117">
        <f>ROUND(J118,2)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39</v>
      </c>
      <c r="I32" s="119" t="s">
        <v>38</v>
      </c>
      <c r="J32" s="118" t="s">
        <v>40</v>
      </c>
      <c r="L32" s="37"/>
    </row>
    <row r="33" spans="2:12" s="1" customFormat="1" ht="14.45" customHeight="1">
      <c r="B33" s="37"/>
      <c r="D33" s="120" t="s">
        <v>41</v>
      </c>
      <c r="E33" s="108" t="s">
        <v>42</v>
      </c>
      <c r="F33" s="121">
        <f>ROUND((SUM(BE118:BE133)),2)</f>
        <v>0</v>
      </c>
      <c r="I33" s="122">
        <v>0.21</v>
      </c>
      <c r="J33" s="121">
        <f>ROUND(((SUM(BE118:BE133))*I33),2)</f>
        <v>0</v>
      </c>
      <c r="L33" s="37"/>
    </row>
    <row r="34" spans="2:12" s="1" customFormat="1" ht="14.45" customHeight="1">
      <c r="B34" s="37"/>
      <c r="E34" s="108" t="s">
        <v>43</v>
      </c>
      <c r="F34" s="121">
        <f>ROUND((SUM(BF118:BF133)),2)</f>
        <v>0</v>
      </c>
      <c r="I34" s="122">
        <v>0.15</v>
      </c>
      <c r="J34" s="121">
        <f>ROUND(((SUM(BF118:BF133))*I34),2)</f>
        <v>0</v>
      </c>
      <c r="L34" s="37"/>
    </row>
    <row r="35" spans="2:12" s="1" customFormat="1" ht="14.45" customHeight="1" hidden="1">
      <c r="B35" s="37"/>
      <c r="E35" s="108" t="s">
        <v>44</v>
      </c>
      <c r="F35" s="121">
        <f>ROUND((SUM(BG118:BG133)),2)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45</v>
      </c>
      <c r="F36" s="121">
        <f>ROUND((SUM(BH118:BH133)),2)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46</v>
      </c>
      <c r="F37" s="121">
        <f>ROUND((SUM(BI118:BI133)),2)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47</v>
      </c>
      <c r="E39" s="125"/>
      <c r="F39" s="125"/>
      <c r="G39" s="126" t="s">
        <v>48</v>
      </c>
      <c r="H39" s="127" t="s">
        <v>49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50</v>
      </c>
      <c r="E50" s="132"/>
      <c r="F50" s="132"/>
      <c r="G50" s="131" t="s">
        <v>51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52</v>
      </c>
      <c r="E61" s="135"/>
      <c r="F61" s="136" t="s">
        <v>53</v>
      </c>
      <c r="G61" s="134" t="s">
        <v>52</v>
      </c>
      <c r="H61" s="135"/>
      <c r="I61" s="137"/>
      <c r="J61" s="138" t="s">
        <v>53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54</v>
      </c>
      <c r="E65" s="132"/>
      <c r="F65" s="132"/>
      <c r="G65" s="131" t="s">
        <v>55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52</v>
      </c>
      <c r="E76" s="135"/>
      <c r="F76" s="136" t="s">
        <v>53</v>
      </c>
      <c r="G76" s="134" t="s">
        <v>52</v>
      </c>
      <c r="H76" s="135"/>
      <c r="I76" s="137"/>
      <c r="J76" s="138" t="s">
        <v>53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95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299" t="str">
        <f>E7</f>
        <v>Mrlina, Rašovice - Havransko, nánosy na bermách, ř.km 6,642 - 7,978</v>
      </c>
      <c r="F85" s="300"/>
      <c r="G85" s="300"/>
      <c r="H85" s="300"/>
      <c r="I85" s="109"/>
      <c r="J85" s="34"/>
      <c r="K85" s="34"/>
      <c r="L85" s="37"/>
    </row>
    <row r="86" spans="2:12" s="1" customFormat="1" ht="12" customHeight="1">
      <c r="B86" s="33"/>
      <c r="C86" s="28" t="s">
        <v>93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1" t="str">
        <f>E9</f>
        <v>2 - SO 02 Odstranění nánosů ze dna Mrliny ř. km 7,832 - 7,978 a Křinecké  Blatnice</v>
      </c>
      <c r="F87" s="301"/>
      <c r="G87" s="301"/>
      <c r="H87" s="301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22</v>
      </c>
      <c r="D89" s="34"/>
      <c r="E89" s="34"/>
      <c r="F89" s="26" t="str">
        <f>F12</f>
        <v>Budiměřice, Chleby, Vestec</v>
      </c>
      <c r="G89" s="34"/>
      <c r="H89" s="34"/>
      <c r="I89" s="111" t="s">
        <v>24</v>
      </c>
      <c r="J89" s="60">
        <f>IF(J12="","",J12)</f>
        <v>43656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58.15" customHeight="1">
      <c r="B91" s="33"/>
      <c r="C91" s="28" t="s">
        <v>25</v>
      </c>
      <c r="D91" s="34"/>
      <c r="E91" s="34"/>
      <c r="F91" s="26" t="str">
        <f>E15</f>
        <v>Povodí Labe,státní podnik,Víta Nejedlého 951,HK3</v>
      </c>
      <c r="G91" s="34"/>
      <c r="H91" s="34"/>
      <c r="I91" s="111" t="s">
        <v>31</v>
      </c>
      <c r="J91" s="31" t="str">
        <f>E21</f>
        <v>Multiaqua s.r.o.,Veverkova 1343, Hradec Králové 2</v>
      </c>
      <c r="K91" s="34"/>
      <c r="L91" s="37"/>
    </row>
    <row r="92" spans="2:12" s="1" customFormat="1" ht="15.2" customHeight="1">
      <c r="B92" s="33"/>
      <c r="C92" s="28" t="s">
        <v>29</v>
      </c>
      <c r="D92" s="34"/>
      <c r="E92" s="34"/>
      <c r="F92" s="26" t="str">
        <f>IF(E18="","",E18)</f>
        <v>Vyplň údaj</v>
      </c>
      <c r="G92" s="34"/>
      <c r="H92" s="34"/>
      <c r="I92" s="111" t="s">
        <v>34</v>
      </c>
      <c r="J92" s="31" t="str">
        <f>E24</f>
        <v>Ing. Šárka Volfová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96</v>
      </c>
      <c r="D94" s="146"/>
      <c r="E94" s="146"/>
      <c r="F94" s="146"/>
      <c r="G94" s="146"/>
      <c r="H94" s="146"/>
      <c r="I94" s="147"/>
      <c r="J94" s="148" t="s">
        <v>97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98</v>
      </c>
      <c r="D96" s="34"/>
      <c r="E96" s="34"/>
      <c r="F96" s="34"/>
      <c r="G96" s="34"/>
      <c r="H96" s="34"/>
      <c r="I96" s="109"/>
      <c r="J96" s="78">
        <f>J118</f>
        <v>0</v>
      </c>
      <c r="K96" s="34"/>
      <c r="L96" s="37"/>
      <c r="AU96" s="16" t="s">
        <v>99</v>
      </c>
    </row>
    <row r="97" spans="2:12" s="8" customFormat="1" ht="24.95" customHeight="1">
      <c r="B97" s="150"/>
      <c r="C97" s="151"/>
      <c r="D97" s="152" t="s">
        <v>100</v>
      </c>
      <c r="E97" s="153"/>
      <c r="F97" s="153"/>
      <c r="G97" s="153"/>
      <c r="H97" s="153"/>
      <c r="I97" s="154"/>
      <c r="J97" s="155">
        <f>J119</f>
        <v>0</v>
      </c>
      <c r="K97" s="151"/>
      <c r="L97" s="156"/>
    </row>
    <row r="98" spans="2:12" s="9" customFormat="1" ht="19.9" customHeight="1">
      <c r="B98" s="157"/>
      <c r="C98" s="158"/>
      <c r="D98" s="159" t="s">
        <v>101</v>
      </c>
      <c r="E98" s="160"/>
      <c r="F98" s="160"/>
      <c r="G98" s="160"/>
      <c r="H98" s="160"/>
      <c r="I98" s="161"/>
      <c r="J98" s="162">
        <f>J120</f>
        <v>0</v>
      </c>
      <c r="K98" s="158"/>
      <c r="L98" s="163"/>
    </row>
    <row r="99" spans="2:12" s="1" customFormat="1" ht="21.75" customHeight="1">
      <c r="B99" s="33"/>
      <c r="C99" s="34"/>
      <c r="D99" s="34"/>
      <c r="E99" s="34"/>
      <c r="F99" s="34"/>
      <c r="G99" s="34"/>
      <c r="H99" s="34"/>
      <c r="I99" s="109"/>
      <c r="J99" s="34"/>
      <c r="K99" s="34"/>
      <c r="L99" s="37"/>
    </row>
    <row r="100" spans="2:12" s="1" customFormat="1" ht="6.95" customHeight="1">
      <c r="B100" s="48"/>
      <c r="C100" s="49"/>
      <c r="D100" s="49"/>
      <c r="E100" s="49"/>
      <c r="F100" s="49"/>
      <c r="G100" s="49"/>
      <c r="H100" s="49"/>
      <c r="I100" s="141"/>
      <c r="J100" s="49"/>
      <c r="K100" s="49"/>
      <c r="L100" s="37"/>
    </row>
    <row r="104" spans="2:12" s="1" customFormat="1" ht="6.95" customHeight="1">
      <c r="B104" s="50"/>
      <c r="C104" s="51"/>
      <c r="D104" s="51"/>
      <c r="E104" s="51"/>
      <c r="F104" s="51"/>
      <c r="G104" s="51"/>
      <c r="H104" s="51"/>
      <c r="I104" s="144"/>
      <c r="J104" s="51"/>
      <c r="K104" s="51"/>
      <c r="L104" s="37"/>
    </row>
    <row r="105" spans="2:12" s="1" customFormat="1" ht="24.95" customHeight="1">
      <c r="B105" s="33"/>
      <c r="C105" s="22" t="s">
        <v>105</v>
      </c>
      <c r="D105" s="34"/>
      <c r="E105" s="34"/>
      <c r="F105" s="34"/>
      <c r="G105" s="34"/>
      <c r="H105" s="34"/>
      <c r="I105" s="109"/>
      <c r="J105" s="34"/>
      <c r="K105" s="34"/>
      <c r="L105" s="37"/>
    </row>
    <row r="106" spans="2:12" s="1" customFormat="1" ht="6.95" customHeight="1">
      <c r="B106" s="33"/>
      <c r="C106" s="34"/>
      <c r="D106" s="34"/>
      <c r="E106" s="34"/>
      <c r="F106" s="34"/>
      <c r="G106" s="34"/>
      <c r="H106" s="34"/>
      <c r="I106" s="109"/>
      <c r="J106" s="34"/>
      <c r="K106" s="34"/>
      <c r="L106" s="37"/>
    </row>
    <row r="107" spans="2:12" s="1" customFormat="1" ht="12" customHeight="1">
      <c r="B107" s="33"/>
      <c r="C107" s="28" t="s">
        <v>16</v>
      </c>
      <c r="D107" s="34"/>
      <c r="E107" s="34"/>
      <c r="F107" s="34"/>
      <c r="G107" s="34"/>
      <c r="H107" s="34"/>
      <c r="I107" s="109"/>
      <c r="J107" s="34"/>
      <c r="K107" s="34"/>
      <c r="L107" s="37"/>
    </row>
    <row r="108" spans="2:12" s="1" customFormat="1" ht="16.5" customHeight="1">
      <c r="B108" s="33"/>
      <c r="C108" s="34"/>
      <c r="D108" s="34"/>
      <c r="E108" s="299" t="str">
        <f>E7</f>
        <v>Mrlina, Rašovice - Havransko, nánosy na bermách, ř.km 6,642 - 7,978</v>
      </c>
      <c r="F108" s="300"/>
      <c r="G108" s="300"/>
      <c r="H108" s="300"/>
      <c r="I108" s="109"/>
      <c r="J108" s="34"/>
      <c r="K108" s="34"/>
      <c r="L108" s="37"/>
    </row>
    <row r="109" spans="2:12" s="1" customFormat="1" ht="12" customHeight="1">
      <c r="B109" s="33"/>
      <c r="C109" s="28" t="s">
        <v>93</v>
      </c>
      <c r="D109" s="34"/>
      <c r="E109" s="34"/>
      <c r="F109" s="34"/>
      <c r="G109" s="34"/>
      <c r="H109" s="34"/>
      <c r="I109" s="109"/>
      <c r="J109" s="34"/>
      <c r="K109" s="34"/>
      <c r="L109" s="37"/>
    </row>
    <row r="110" spans="2:12" s="1" customFormat="1" ht="16.5" customHeight="1">
      <c r="B110" s="33"/>
      <c r="C110" s="34"/>
      <c r="D110" s="34"/>
      <c r="E110" s="271" t="str">
        <f>E9</f>
        <v>2 - SO 02 Odstranění nánosů ze dna Mrliny ř. km 7,832 - 7,978 a Křinecké  Blatnice</v>
      </c>
      <c r="F110" s="301"/>
      <c r="G110" s="301"/>
      <c r="H110" s="301"/>
      <c r="I110" s="109"/>
      <c r="J110" s="34"/>
      <c r="K110" s="34"/>
      <c r="L110" s="37"/>
    </row>
    <row r="111" spans="2:12" s="1" customFormat="1" ht="6.95" customHeight="1">
      <c r="B111" s="33"/>
      <c r="C111" s="34"/>
      <c r="D111" s="34"/>
      <c r="E111" s="34"/>
      <c r="F111" s="34"/>
      <c r="G111" s="34"/>
      <c r="H111" s="34"/>
      <c r="I111" s="109"/>
      <c r="J111" s="34"/>
      <c r="K111" s="34"/>
      <c r="L111" s="37"/>
    </row>
    <row r="112" spans="2:12" s="1" customFormat="1" ht="12" customHeight="1">
      <c r="B112" s="33"/>
      <c r="C112" s="28" t="s">
        <v>22</v>
      </c>
      <c r="D112" s="34"/>
      <c r="E112" s="34"/>
      <c r="F112" s="26" t="str">
        <f>F12</f>
        <v>Budiměřice, Chleby, Vestec</v>
      </c>
      <c r="G112" s="34"/>
      <c r="H112" s="34"/>
      <c r="I112" s="111" t="s">
        <v>24</v>
      </c>
      <c r="J112" s="60">
        <f>IF(J12="","",J12)</f>
        <v>43656</v>
      </c>
      <c r="K112" s="34"/>
      <c r="L112" s="37"/>
    </row>
    <row r="113" spans="2:12" s="1" customFormat="1" ht="6.95" customHeight="1">
      <c r="B113" s="33"/>
      <c r="C113" s="34"/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12" s="1" customFormat="1" ht="58.15" customHeight="1">
      <c r="B114" s="33"/>
      <c r="C114" s="28" t="s">
        <v>25</v>
      </c>
      <c r="D114" s="34"/>
      <c r="E114" s="34"/>
      <c r="F114" s="26" t="str">
        <f>E15</f>
        <v>Povodí Labe,státní podnik,Víta Nejedlého 951,HK3</v>
      </c>
      <c r="G114" s="34"/>
      <c r="H114" s="34"/>
      <c r="I114" s="111" t="s">
        <v>31</v>
      </c>
      <c r="J114" s="31" t="str">
        <f>E21</f>
        <v>Multiaqua s.r.o.,Veverkova 1343, Hradec Králové 2</v>
      </c>
      <c r="K114" s="34"/>
      <c r="L114" s="37"/>
    </row>
    <row r="115" spans="2:12" s="1" customFormat="1" ht="15.2" customHeight="1">
      <c r="B115" s="33"/>
      <c r="C115" s="28" t="s">
        <v>29</v>
      </c>
      <c r="D115" s="34"/>
      <c r="E115" s="34"/>
      <c r="F115" s="26" t="str">
        <f>IF(E18="","",E18)</f>
        <v>Vyplň údaj</v>
      </c>
      <c r="G115" s="34"/>
      <c r="H115" s="34"/>
      <c r="I115" s="111" t="s">
        <v>34</v>
      </c>
      <c r="J115" s="31" t="str">
        <f>E24</f>
        <v>Ing. Šárka Volfová</v>
      </c>
      <c r="K115" s="34"/>
      <c r="L115" s="37"/>
    </row>
    <row r="116" spans="2:12" s="1" customFormat="1" ht="10.35" customHeight="1">
      <c r="B116" s="33"/>
      <c r="C116" s="34"/>
      <c r="D116" s="34"/>
      <c r="E116" s="34"/>
      <c r="F116" s="34"/>
      <c r="G116" s="34"/>
      <c r="H116" s="34"/>
      <c r="I116" s="109"/>
      <c r="J116" s="34"/>
      <c r="K116" s="34"/>
      <c r="L116" s="37"/>
    </row>
    <row r="117" spans="2:20" s="10" customFormat="1" ht="29.25" customHeight="1">
      <c r="B117" s="164"/>
      <c r="C117" s="165" t="s">
        <v>106</v>
      </c>
      <c r="D117" s="166" t="s">
        <v>62</v>
      </c>
      <c r="E117" s="166" t="s">
        <v>58</v>
      </c>
      <c r="F117" s="166" t="s">
        <v>59</v>
      </c>
      <c r="G117" s="166" t="s">
        <v>107</v>
      </c>
      <c r="H117" s="166" t="s">
        <v>108</v>
      </c>
      <c r="I117" s="167" t="s">
        <v>109</v>
      </c>
      <c r="J117" s="166" t="s">
        <v>97</v>
      </c>
      <c r="K117" s="168" t="s">
        <v>110</v>
      </c>
      <c r="L117" s="169"/>
      <c r="M117" s="69" t="s">
        <v>1</v>
      </c>
      <c r="N117" s="70" t="s">
        <v>41</v>
      </c>
      <c r="O117" s="70" t="s">
        <v>111</v>
      </c>
      <c r="P117" s="70" t="s">
        <v>112</v>
      </c>
      <c r="Q117" s="70" t="s">
        <v>113</v>
      </c>
      <c r="R117" s="70" t="s">
        <v>114</v>
      </c>
      <c r="S117" s="70" t="s">
        <v>115</v>
      </c>
      <c r="T117" s="71" t="s">
        <v>116</v>
      </c>
    </row>
    <row r="118" spans="2:63" s="1" customFormat="1" ht="22.9" customHeight="1">
      <c r="B118" s="33"/>
      <c r="C118" s="76" t="s">
        <v>117</v>
      </c>
      <c r="D118" s="34"/>
      <c r="E118" s="34"/>
      <c r="F118" s="34"/>
      <c r="G118" s="34"/>
      <c r="H118" s="34"/>
      <c r="I118" s="109"/>
      <c r="J118" s="170">
        <f>BK118</f>
        <v>0</v>
      </c>
      <c r="K118" s="34"/>
      <c r="L118" s="37"/>
      <c r="M118" s="72"/>
      <c r="N118" s="73"/>
      <c r="O118" s="73"/>
      <c r="P118" s="171">
        <f>P119</f>
        <v>0</v>
      </c>
      <c r="Q118" s="73"/>
      <c r="R118" s="171">
        <f>R119</f>
        <v>0</v>
      </c>
      <c r="S118" s="73"/>
      <c r="T118" s="172">
        <f>T119</f>
        <v>0</v>
      </c>
      <c r="AT118" s="16" t="s">
        <v>76</v>
      </c>
      <c r="AU118" s="16" t="s">
        <v>99</v>
      </c>
      <c r="BK118" s="173">
        <f>BK119</f>
        <v>0</v>
      </c>
    </row>
    <row r="119" spans="2:63" s="11" customFormat="1" ht="25.9" customHeight="1">
      <c r="B119" s="174"/>
      <c r="C119" s="175"/>
      <c r="D119" s="176" t="s">
        <v>76</v>
      </c>
      <c r="E119" s="177" t="s">
        <v>118</v>
      </c>
      <c r="F119" s="177" t="s">
        <v>119</v>
      </c>
      <c r="G119" s="175"/>
      <c r="H119" s="175"/>
      <c r="I119" s="178"/>
      <c r="J119" s="179">
        <f>BK119</f>
        <v>0</v>
      </c>
      <c r="K119" s="175"/>
      <c r="L119" s="180"/>
      <c r="M119" s="181"/>
      <c r="N119" s="182"/>
      <c r="O119" s="182"/>
      <c r="P119" s="183">
        <f>P120</f>
        <v>0</v>
      </c>
      <c r="Q119" s="182"/>
      <c r="R119" s="183">
        <f>R120</f>
        <v>0</v>
      </c>
      <c r="S119" s="182"/>
      <c r="T119" s="184">
        <f>T120</f>
        <v>0</v>
      </c>
      <c r="AR119" s="185" t="s">
        <v>82</v>
      </c>
      <c r="AT119" s="186" t="s">
        <v>76</v>
      </c>
      <c r="AU119" s="186" t="s">
        <v>77</v>
      </c>
      <c r="AY119" s="185" t="s">
        <v>120</v>
      </c>
      <c r="BK119" s="187">
        <f>BK120</f>
        <v>0</v>
      </c>
    </row>
    <row r="120" spans="2:63" s="11" customFormat="1" ht="22.9" customHeight="1">
      <c r="B120" s="174"/>
      <c r="C120" s="175"/>
      <c r="D120" s="176" t="s">
        <v>76</v>
      </c>
      <c r="E120" s="188" t="s">
        <v>82</v>
      </c>
      <c r="F120" s="188" t="s">
        <v>121</v>
      </c>
      <c r="G120" s="175"/>
      <c r="H120" s="175"/>
      <c r="I120" s="178"/>
      <c r="J120" s="189">
        <f>BK120</f>
        <v>0</v>
      </c>
      <c r="K120" s="175"/>
      <c r="L120" s="180"/>
      <c r="M120" s="181"/>
      <c r="N120" s="182"/>
      <c r="O120" s="182"/>
      <c r="P120" s="183">
        <f>SUM(P121:P133)</f>
        <v>0</v>
      </c>
      <c r="Q120" s="182"/>
      <c r="R120" s="183">
        <f>SUM(R121:R133)</f>
        <v>0</v>
      </c>
      <c r="S120" s="182"/>
      <c r="T120" s="184">
        <f>SUM(T121:T133)</f>
        <v>0</v>
      </c>
      <c r="AR120" s="185" t="s">
        <v>82</v>
      </c>
      <c r="AT120" s="186" t="s">
        <v>76</v>
      </c>
      <c r="AU120" s="186" t="s">
        <v>82</v>
      </c>
      <c r="AY120" s="185" t="s">
        <v>120</v>
      </c>
      <c r="BK120" s="187">
        <f>SUM(BK121:BK133)</f>
        <v>0</v>
      </c>
    </row>
    <row r="121" spans="2:65" s="1" customFormat="1" ht="24" customHeight="1">
      <c r="B121" s="33"/>
      <c r="C121" s="190" t="s">
        <v>82</v>
      </c>
      <c r="D121" s="190" t="s">
        <v>122</v>
      </c>
      <c r="E121" s="191" t="s">
        <v>299</v>
      </c>
      <c r="F121" s="192" t="s">
        <v>300</v>
      </c>
      <c r="G121" s="193" t="s">
        <v>171</v>
      </c>
      <c r="H121" s="194">
        <v>230</v>
      </c>
      <c r="I121" s="195"/>
      <c r="J121" s="196">
        <f>ROUND(I121*H121,2)</f>
        <v>0</v>
      </c>
      <c r="K121" s="192" t="s">
        <v>126</v>
      </c>
      <c r="L121" s="37"/>
      <c r="M121" s="197" t="s">
        <v>1</v>
      </c>
      <c r="N121" s="198" t="s">
        <v>42</v>
      </c>
      <c r="O121" s="65"/>
      <c r="P121" s="199">
        <f>O121*H121</f>
        <v>0</v>
      </c>
      <c r="Q121" s="199">
        <v>0</v>
      </c>
      <c r="R121" s="199">
        <f>Q121*H121</f>
        <v>0</v>
      </c>
      <c r="S121" s="199">
        <v>0</v>
      </c>
      <c r="T121" s="200">
        <f>S121*H121</f>
        <v>0</v>
      </c>
      <c r="AR121" s="201" t="s">
        <v>127</v>
      </c>
      <c r="AT121" s="201" t="s">
        <v>122</v>
      </c>
      <c r="AU121" s="201" t="s">
        <v>86</v>
      </c>
      <c r="AY121" s="16" t="s">
        <v>120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16" t="s">
        <v>82</v>
      </c>
      <c r="BK121" s="202">
        <f>ROUND(I121*H121,2)</f>
        <v>0</v>
      </c>
      <c r="BL121" s="16" t="s">
        <v>127</v>
      </c>
      <c r="BM121" s="201" t="s">
        <v>301</v>
      </c>
    </row>
    <row r="122" spans="2:47" s="1" customFormat="1" ht="29.25">
      <c r="B122" s="33"/>
      <c r="C122" s="34"/>
      <c r="D122" s="203" t="s">
        <v>129</v>
      </c>
      <c r="E122" s="34"/>
      <c r="F122" s="204" t="s">
        <v>302</v>
      </c>
      <c r="G122" s="34"/>
      <c r="H122" s="34"/>
      <c r="I122" s="109"/>
      <c r="J122" s="34"/>
      <c r="K122" s="34"/>
      <c r="L122" s="37"/>
      <c r="M122" s="205"/>
      <c r="N122" s="65"/>
      <c r="O122" s="65"/>
      <c r="P122" s="65"/>
      <c r="Q122" s="65"/>
      <c r="R122" s="65"/>
      <c r="S122" s="65"/>
      <c r="T122" s="66"/>
      <c r="AT122" s="16" t="s">
        <v>129</v>
      </c>
      <c r="AU122" s="16" t="s">
        <v>86</v>
      </c>
    </row>
    <row r="123" spans="2:51" s="12" customFormat="1" ht="11.25">
      <c r="B123" s="206"/>
      <c r="C123" s="207"/>
      <c r="D123" s="203" t="s">
        <v>131</v>
      </c>
      <c r="E123" s="208" t="s">
        <v>1</v>
      </c>
      <c r="F123" s="209" t="s">
        <v>303</v>
      </c>
      <c r="G123" s="207"/>
      <c r="H123" s="210">
        <v>179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131</v>
      </c>
      <c r="AU123" s="216" t="s">
        <v>86</v>
      </c>
      <c r="AV123" s="12" t="s">
        <v>86</v>
      </c>
      <c r="AW123" s="12" t="s">
        <v>33</v>
      </c>
      <c r="AX123" s="12" t="s">
        <v>77</v>
      </c>
      <c r="AY123" s="216" t="s">
        <v>120</v>
      </c>
    </row>
    <row r="124" spans="2:51" s="12" customFormat="1" ht="11.25">
      <c r="B124" s="206"/>
      <c r="C124" s="207"/>
      <c r="D124" s="203" t="s">
        <v>131</v>
      </c>
      <c r="E124" s="208" t="s">
        <v>1</v>
      </c>
      <c r="F124" s="209" t="s">
        <v>304</v>
      </c>
      <c r="G124" s="207"/>
      <c r="H124" s="210">
        <v>51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131</v>
      </c>
      <c r="AU124" s="216" t="s">
        <v>86</v>
      </c>
      <c r="AV124" s="12" t="s">
        <v>86</v>
      </c>
      <c r="AW124" s="12" t="s">
        <v>33</v>
      </c>
      <c r="AX124" s="12" t="s">
        <v>77</v>
      </c>
      <c r="AY124" s="216" t="s">
        <v>120</v>
      </c>
    </row>
    <row r="125" spans="2:51" s="14" customFormat="1" ht="11.25">
      <c r="B125" s="227"/>
      <c r="C125" s="228"/>
      <c r="D125" s="203" t="s">
        <v>131</v>
      </c>
      <c r="E125" s="229" t="s">
        <v>1</v>
      </c>
      <c r="F125" s="230" t="s">
        <v>189</v>
      </c>
      <c r="G125" s="228"/>
      <c r="H125" s="231">
        <v>230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131</v>
      </c>
      <c r="AU125" s="237" t="s">
        <v>86</v>
      </c>
      <c r="AV125" s="14" t="s">
        <v>127</v>
      </c>
      <c r="AW125" s="14" t="s">
        <v>33</v>
      </c>
      <c r="AX125" s="14" t="s">
        <v>82</v>
      </c>
      <c r="AY125" s="237" t="s">
        <v>120</v>
      </c>
    </row>
    <row r="126" spans="2:65" s="1" customFormat="1" ht="24" customHeight="1">
      <c r="B126" s="33"/>
      <c r="C126" s="190" t="s">
        <v>86</v>
      </c>
      <c r="D126" s="190" t="s">
        <v>122</v>
      </c>
      <c r="E126" s="191" t="s">
        <v>183</v>
      </c>
      <c r="F126" s="192" t="s">
        <v>184</v>
      </c>
      <c r="G126" s="193" t="s">
        <v>171</v>
      </c>
      <c r="H126" s="194">
        <v>230</v>
      </c>
      <c r="I126" s="195"/>
      <c r="J126" s="196">
        <f>ROUND(I126*H126,2)</f>
        <v>0</v>
      </c>
      <c r="K126" s="192" t="s">
        <v>126</v>
      </c>
      <c r="L126" s="37"/>
      <c r="M126" s="197" t="s">
        <v>1</v>
      </c>
      <c r="N126" s="198" t="s">
        <v>42</v>
      </c>
      <c r="O126" s="65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AR126" s="201" t="s">
        <v>127</v>
      </c>
      <c r="AT126" s="201" t="s">
        <v>122</v>
      </c>
      <c r="AU126" s="201" t="s">
        <v>86</v>
      </c>
      <c r="AY126" s="16" t="s">
        <v>120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6" t="s">
        <v>82</v>
      </c>
      <c r="BK126" s="202">
        <f>ROUND(I126*H126,2)</f>
        <v>0</v>
      </c>
      <c r="BL126" s="16" t="s">
        <v>127</v>
      </c>
      <c r="BM126" s="201" t="s">
        <v>305</v>
      </c>
    </row>
    <row r="127" spans="2:47" s="1" customFormat="1" ht="39">
      <c r="B127" s="33"/>
      <c r="C127" s="34"/>
      <c r="D127" s="203" t="s">
        <v>129</v>
      </c>
      <c r="E127" s="34"/>
      <c r="F127" s="204" t="s">
        <v>186</v>
      </c>
      <c r="G127" s="34"/>
      <c r="H127" s="34"/>
      <c r="I127" s="109"/>
      <c r="J127" s="34"/>
      <c r="K127" s="34"/>
      <c r="L127" s="37"/>
      <c r="M127" s="205"/>
      <c r="N127" s="65"/>
      <c r="O127" s="65"/>
      <c r="P127" s="65"/>
      <c r="Q127" s="65"/>
      <c r="R127" s="65"/>
      <c r="S127" s="65"/>
      <c r="T127" s="66"/>
      <c r="AT127" s="16" t="s">
        <v>129</v>
      </c>
      <c r="AU127" s="16" t="s">
        <v>86</v>
      </c>
    </row>
    <row r="128" spans="2:51" s="12" customFormat="1" ht="22.5">
      <c r="B128" s="206"/>
      <c r="C128" s="207"/>
      <c r="D128" s="203" t="s">
        <v>131</v>
      </c>
      <c r="E128" s="208" t="s">
        <v>1</v>
      </c>
      <c r="F128" s="209" t="s">
        <v>306</v>
      </c>
      <c r="G128" s="207"/>
      <c r="H128" s="210">
        <v>230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131</v>
      </c>
      <c r="AU128" s="216" t="s">
        <v>86</v>
      </c>
      <c r="AV128" s="12" t="s">
        <v>86</v>
      </c>
      <c r="AW128" s="12" t="s">
        <v>33</v>
      </c>
      <c r="AX128" s="12" t="s">
        <v>82</v>
      </c>
      <c r="AY128" s="216" t="s">
        <v>120</v>
      </c>
    </row>
    <row r="129" spans="2:65" s="1" customFormat="1" ht="36" customHeight="1">
      <c r="B129" s="33"/>
      <c r="C129" s="190" t="s">
        <v>89</v>
      </c>
      <c r="D129" s="190" t="s">
        <v>122</v>
      </c>
      <c r="E129" s="191" t="s">
        <v>307</v>
      </c>
      <c r="F129" s="192" t="s">
        <v>308</v>
      </c>
      <c r="G129" s="193" t="s">
        <v>171</v>
      </c>
      <c r="H129" s="194">
        <v>230</v>
      </c>
      <c r="I129" s="195"/>
      <c r="J129" s="196">
        <f>ROUND(I129*H129,2)</f>
        <v>0</v>
      </c>
      <c r="K129" s="192" t="s">
        <v>1</v>
      </c>
      <c r="L129" s="37"/>
      <c r="M129" s="197" t="s">
        <v>1</v>
      </c>
      <c r="N129" s="198" t="s">
        <v>42</v>
      </c>
      <c r="O129" s="65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AR129" s="201" t="s">
        <v>127</v>
      </c>
      <c r="AT129" s="201" t="s">
        <v>122</v>
      </c>
      <c r="AU129" s="201" t="s">
        <v>86</v>
      </c>
      <c r="AY129" s="16" t="s">
        <v>120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6" t="s">
        <v>82</v>
      </c>
      <c r="BK129" s="202">
        <f>ROUND(I129*H129,2)</f>
        <v>0</v>
      </c>
      <c r="BL129" s="16" t="s">
        <v>127</v>
      </c>
      <c r="BM129" s="201" t="s">
        <v>309</v>
      </c>
    </row>
    <row r="130" spans="2:51" s="12" customFormat="1" ht="22.5">
      <c r="B130" s="206"/>
      <c r="C130" s="207"/>
      <c r="D130" s="203" t="s">
        <v>131</v>
      </c>
      <c r="E130" s="208" t="s">
        <v>1</v>
      </c>
      <c r="F130" s="209" t="s">
        <v>310</v>
      </c>
      <c r="G130" s="207"/>
      <c r="H130" s="210">
        <v>230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131</v>
      </c>
      <c r="AU130" s="216" t="s">
        <v>86</v>
      </c>
      <c r="AV130" s="12" t="s">
        <v>86</v>
      </c>
      <c r="AW130" s="12" t="s">
        <v>33</v>
      </c>
      <c r="AX130" s="12" t="s">
        <v>82</v>
      </c>
      <c r="AY130" s="216" t="s">
        <v>120</v>
      </c>
    </row>
    <row r="131" spans="2:65" s="1" customFormat="1" ht="16.5" customHeight="1">
      <c r="B131" s="33"/>
      <c r="C131" s="190" t="s">
        <v>127</v>
      </c>
      <c r="D131" s="190" t="s">
        <v>122</v>
      </c>
      <c r="E131" s="191" t="s">
        <v>202</v>
      </c>
      <c r="F131" s="192" t="s">
        <v>203</v>
      </c>
      <c r="G131" s="193" t="s">
        <v>171</v>
      </c>
      <c r="H131" s="194">
        <v>230</v>
      </c>
      <c r="I131" s="195"/>
      <c r="J131" s="196">
        <f>ROUND(I131*H131,2)</f>
        <v>0</v>
      </c>
      <c r="K131" s="192" t="s">
        <v>126</v>
      </c>
      <c r="L131" s="37"/>
      <c r="M131" s="197" t="s">
        <v>1</v>
      </c>
      <c r="N131" s="198" t="s">
        <v>42</v>
      </c>
      <c r="O131" s="65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AR131" s="201" t="s">
        <v>127</v>
      </c>
      <c r="AT131" s="201" t="s">
        <v>122</v>
      </c>
      <c r="AU131" s="201" t="s">
        <v>86</v>
      </c>
      <c r="AY131" s="16" t="s">
        <v>120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6" t="s">
        <v>82</v>
      </c>
      <c r="BK131" s="202">
        <f>ROUND(I131*H131,2)</f>
        <v>0</v>
      </c>
      <c r="BL131" s="16" t="s">
        <v>127</v>
      </c>
      <c r="BM131" s="201" t="s">
        <v>311</v>
      </c>
    </row>
    <row r="132" spans="2:47" s="1" customFormat="1" ht="19.5">
      <c r="B132" s="33"/>
      <c r="C132" s="34"/>
      <c r="D132" s="203" t="s">
        <v>129</v>
      </c>
      <c r="E132" s="34"/>
      <c r="F132" s="204" t="s">
        <v>205</v>
      </c>
      <c r="G132" s="34"/>
      <c r="H132" s="34"/>
      <c r="I132" s="109"/>
      <c r="J132" s="34"/>
      <c r="K132" s="34"/>
      <c r="L132" s="37"/>
      <c r="M132" s="205"/>
      <c r="N132" s="65"/>
      <c r="O132" s="65"/>
      <c r="P132" s="65"/>
      <c r="Q132" s="65"/>
      <c r="R132" s="65"/>
      <c r="S132" s="65"/>
      <c r="T132" s="66"/>
      <c r="AT132" s="16" t="s">
        <v>129</v>
      </c>
      <c r="AU132" s="16" t="s">
        <v>86</v>
      </c>
    </row>
    <row r="133" spans="2:51" s="12" customFormat="1" ht="22.5">
      <c r="B133" s="206"/>
      <c r="C133" s="207"/>
      <c r="D133" s="203" t="s">
        <v>131</v>
      </c>
      <c r="E133" s="208" t="s">
        <v>1</v>
      </c>
      <c r="F133" s="209" t="s">
        <v>312</v>
      </c>
      <c r="G133" s="207"/>
      <c r="H133" s="210">
        <v>230</v>
      </c>
      <c r="I133" s="211"/>
      <c r="J133" s="207"/>
      <c r="K133" s="207"/>
      <c r="L133" s="212"/>
      <c r="M133" s="248"/>
      <c r="N133" s="249"/>
      <c r="O133" s="249"/>
      <c r="P133" s="249"/>
      <c r="Q133" s="249"/>
      <c r="R133" s="249"/>
      <c r="S133" s="249"/>
      <c r="T133" s="250"/>
      <c r="AT133" s="216" t="s">
        <v>131</v>
      </c>
      <c r="AU133" s="216" t="s">
        <v>86</v>
      </c>
      <c r="AV133" s="12" t="s">
        <v>86</v>
      </c>
      <c r="AW133" s="12" t="s">
        <v>33</v>
      </c>
      <c r="AX133" s="12" t="s">
        <v>82</v>
      </c>
      <c r="AY133" s="216" t="s">
        <v>120</v>
      </c>
    </row>
    <row r="134" spans="2:12" s="1" customFormat="1" ht="6.95" customHeight="1">
      <c r="B134" s="48"/>
      <c r="C134" s="49"/>
      <c r="D134" s="49"/>
      <c r="E134" s="49"/>
      <c r="F134" s="49"/>
      <c r="G134" s="49"/>
      <c r="H134" s="49"/>
      <c r="I134" s="141"/>
      <c r="J134" s="49"/>
      <c r="K134" s="49"/>
      <c r="L134" s="37"/>
    </row>
  </sheetData>
  <autoFilter ref="C117:K133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7"/>
  <sheetViews>
    <sheetView showGridLines="0" workbookViewId="0" topLeftCell="A1">
      <selection activeCell="E28" sqref="E2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6" t="s">
        <v>91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86</v>
      </c>
    </row>
    <row r="4" spans="2:46" ht="24.95" customHeight="1">
      <c r="B4" s="19"/>
      <c r="D4" s="106" t="s">
        <v>92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2" t="str">
        <f>'Rekapitulace stavby'!K6</f>
        <v>Mrlina, Rašovice - Havransko, nánosy na bermách, ř.km 6,642 - 7,978</v>
      </c>
      <c r="F7" s="293"/>
      <c r="G7" s="293"/>
      <c r="H7" s="293"/>
      <c r="L7" s="19"/>
    </row>
    <row r="8" spans="2:12" s="1" customFormat="1" ht="12" customHeight="1">
      <c r="B8" s="37"/>
      <c r="D8" s="108" t="s">
        <v>93</v>
      </c>
      <c r="I8" s="109"/>
      <c r="L8" s="37"/>
    </row>
    <row r="9" spans="2:12" s="1" customFormat="1" ht="36.95" customHeight="1">
      <c r="B9" s="37"/>
      <c r="E9" s="294" t="s">
        <v>313</v>
      </c>
      <c r="F9" s="295"/>
      <c r="G9" s="295"/>
      <c r="H9" s="295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19</v>
      </c>
      <c r="I11" s="111" t="s">
        <v>20</v>
      </c>
      <c r="J11" s="110" t="s">
        <v>1</v>
      </c>
      <c r="L11" s="37"/>
    </row>
    <row r="12" spans="2:12" s="1" customFormat="1" ht="12" customHeight="1">
      <c r="B12" s="37"/>
      <c r="D12" s="108" t="s">
        <v>22</v>
      </c>
      <c r="F12" s="110" t="s">
        <v>23</v>
      </c>
      <c r="I12" s="111" t="s">
        <v>24</v>
      </c>
      <c r="J12" s="112">
        <f>'Rekapitulace stavby'!AN8</f>
        <v>43656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25</v>
      </c>
      <c r="I14" s="111" t="s">
        <v>26</v>
      </c>
      <c r="J14" s="110" t="s">
        <v>1</v>
      </c>
      <c r="L14" s="37"/>
    </row>
    <row r="15" spans="2:12" s="1" customFormat="1" ht="18" customHeight="1">
      <c r="B15" s="37"/>
      <c r="E15" s="110" t="s">
        <v>27</v>
      </c>
      <c r="I15" s="111" t="s">
        <v>28</v>
      </c>
      <c r="J15" s="110" t="s">
        <v>1</v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29</v>
      </c>
      <c r="I17" s="111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296" t="str">
        <f>'Rekapitulace stavby'!E14</f>
        <v>Vyplň údaj</v>
      </c>
      <c r="F18" s="297"/>
      <c r="G18" s="297"/>
      <c r="H18" s="297"/>
      <c r="I18" s="111" t="s">
        <v>28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31</v>
      </c>
      <c r="I20" s="111" t="s">
        <v>26</v>
      </c>
      <c r="J20" s="110" t="s">
        <v>1</v>
      </c>
      <c r="L20" s="37"/>
    </row>
    <row r="21" spans="2:12" s="1" customFormat="1" ht="18" customHeight="1">
      <c r="B21" s="37"/>
      <c r="E21" s="110" t="s">
        <v>32</v>
      </c>
      <c r="I21" s="111" t="s">
        <v>28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34</v>
      </c>
      <c r="I23" s="111" t="s">
        <v>26</v>
      </c>
      <c r="J23" s="110" t="s">
        <v>1</v>
      </c>
      <c r="L23" s="37"/>
    </row>
    <row r="24" spans="2:12" s="1" customFormat="1" ht="18" customHeight="1">
      <c r="B24" s="37"/>
      <c r="E24" s="110" t="s">
        <v>35</v>
      </c>
      <c r="I24" s="111" t="s">
        <v>28</v>
      </c>
      <c r="J24" s="110" t="s">
        <v>1</v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36</v>
      </c>
      <c r="I26" s="109"/>
      <c r="L26" s="37"/>
    </row>
    <row r="27" spans="2:12" s="7" customFormat="1" ht="63.75" customHeight="1">
      <c r="B27" s="113"/>
      <c r="E27" s="298" t="s">
        <v>415</v>
      </c>
      <c r="F27" s="298"/>
      <c r="G27" s="298"/>
      <c r="H27" s="298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37</v>
      </c>
      <c r="I30" s="109"/>
      <c r="J30" s="117">
        <f>ROUND(J126,2)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39</v>
      </c>
      <c r="I32" s="119" t="s">
        <v>38</v>
      </c>
      <c r="J32" s="118" t="s">
        <v>40</v>
      </c>
      <c r="L32" s="37"/>
    </row>
    <row r="33" spans="2:12" s="1" customFormat="1" ht="14.45" customHeight="1">
      <c r="B33" s="37"/>
      <c r="D33" s="120" t="s">
        <v>41</v>
      </c>
      <c r="E33" s="108" t="s">
        <v>42</v>
      </c>
      <c r="F33" s="121">
        <f>ROUND((SUM(BE126:BE206)),2)</f>
        <v>0</v>
      </c>
      <c r="I33" s="122">
        <v>0.21</v>
      </c>
      <c r="J33" s="121">
        <f>ROUND(((SUM(BE126:BE206))*I33),2)</f>
        <v>0</v>
      </c>
      <c r="L33" s="37"/>
    </row>
    <row r="34" spans="2:12" s="1" customFormat="1" ht="14.45" customHeight="1">
      <c r="B34" s="37"/>
      <c r="E34" s="108" t="s">
        <v>43</v>
      </c>
      <c r="F34" s="121">
        <f>ROUND((SUM(BF126:BF206)),2)</f>
        <v>0</v>
      </c>
      <c r="I34" s="122">
        <v>0.15</v>
      </c>
      <c r="J34" s="121">
        <f>ROUND(((SUM(BF126:BF206))*I34),2)</f>
        <v>0</v>
      </c>
      <c r="L34" s="37"/>
    </row>
    <row r="35" spans="2:12" s="1" customFormat="1" ht="14.45" customHeight="1" hidden="1">
      <c r="B35" s="37"/>
      <c r="E35" s="108" t="s">
        <v>44</v>
      </c>
      <c r="F35" s="121">
        <f>ROUND((SUM(BG126:BG206)),2)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45</v>
      </c>
      <c r="F36" s="121">
        <f>ROUND((SUM(BH126:BH206)),2)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46</v>
      </c>
      <c r="F37" s="121">
        <f>ROUND((SUM(BI126:BI206)),2)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47</v>
      </c>
      <c r="E39" s="125"/>
      <c r="F39" s="125"/>
      <c r="G39" s="126" t="s">
        <v>48</v>
      </c>
      <c r="H39" s="127" t="s">
        <v>49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50</v>
      </c>
      <c r="E50" s="132"/>
      <c r="F50" s="132"/>
      <c r="G50" s="131" t="s">
        <v>51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52</v>
      </c>
      <c r="E61" s="135"/>
      <c r="F61" s="136" t="s">
        <v>53</v>
      </c>
      <c r="G61" s="134" t="s">
        <v>52</v>
      </c>
      <c r="H61" s="135"/>
      <c r="I61" s="137"/>
      <c r="J61" s="138" t="s">
        <v>53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54</v>
      </c>
      <c r="E65" s="132"/>
      <c r="F65" s="132"/>
      <c r="G65" s="131" t="s">
        <v>55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52</v>
      </c>
      <c r="E76" s="135"/>
      <c r="F76" s="136" t="s">
        <v>53</v>
      </c>
      <c r="G76" s="134" t="s">
        <v>52</v>
      </c>
      <c r="H76" s="135"/>
      <c r="I76" s="137"/>
      <c r="J76" s="138" t="s">
        <v>53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95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299" t="str">
        <f>E7</f>
        <v>Mrlina, Rašovice - Havransko, nánosy na bermách, ř.km 6,642 - 7,978</v>
      </c>
      <c r="F85" s="300"/>
      <c r="G85" s="300"/>
      <c r="H85" s="300"/>
      <c r="I85" s="109"/>
      <c r="J85" s="34"/>
      <c r="K85" s="34"/>
      <c r="L85" s="37"/>
    </row>
    <row r="86" spans="2:12" s="1" customFormat="1" ht="12" customHeight="1">
      <c r="B86" s="33"/>
      <c r="C86" s="28" t="s">
        <v>93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1" t="str">
        <f>E9</f>
        <v>3 - VON Vedlejší a ostatní náklady</v>
      </c>
      <c r="F87" s="301"/>
      <c r="G87" s="301"/>
      <c r="H87" s="301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22</v>
      </c>
      <c r="D89" s="34"/>
      <c r="E89" s="34"/>
      <c r="F89" s="26" t="str">
        <f>F12</f>
        <v>Budiměřice, Chleby, Vestec</v>
      </c>
      <c r="G89" s="34"/>
      <c r="H89" s="34"/>
      <c r="I89" s="111" t="s">
        <v>24</v>
      </c>
      <c r="J89" s="60">
        <f>IF(J12="","",J12)</f>
        <v>43656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58.15" customHeight="1">
      <c r="B91" s="33"/>
      <c r="C91" s="28" t="s">
        <v>25</v>
      </c>
      <c r="D91" s="34"/>
      <c r="E91" s="34"/>
      <c r="F91" s="26" t="str">
        <f>E15</f>
        <v>Povodí Labe,státní podnik,Víta Nejedlého 951,HK3</v>
      </c>
      <c r="G91" s="34"/>
      <c r="H91" s="34"/>
      <c r="I91" s="111" t="s">
        <v>31</v>
      </c>
      <c r="J91" s="31" t="str">
        <f>E21</f>
        <v>Multiaqua s.r.o.,Veverkova 1343, Hradec Králové 2</v>
      </c>
      <c r="K91" s="34"/>
      <c r="L91" s="37"/>
    </row>
    <row r="92" spans="2:12" s="1" customFormat="1" ht="15.2" customHeight="1">
      <c r="B92" s="33"/>
      <c r="C92" s="28" t="s">
        <v>29</v>
      </c>
      <c r="D92" s="34"/>
      <c r="E92" s="34"/>
      <c r="F92" s="26" t="str">
        <f>IF(E18="","",E18)</f>
        <v>Vyplň údaj</v>
      </c>
      <c r="G92" s="34"/>
      <c r="H92" s="34"/>
      <c r="I92" s="111" t="s">
        <v>34</v>
      </c>
      <c r="J92" s="31" t="str">
        <f>E24</f>
        <v>Ing. Šárka Volfová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96</v>
      </c>
      <c r="D94" s="146"/>
      <c r="E94" s="146"/>
      <c r="F94" s="146"/>
      <c r="G94" s="146"/>
      <c r="H94" s="146"/>
      <c r="I94" s="147"/>
      <c r="J94" s="148" t="s">
        <v>97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98</v>
      </c>
      <c r="D96" s="34"/>
      <c r="E96" s="34"/>
      <c r="F96" s="34"/>
      <c r="G96" s="34"/>
      <c r="H96" s="34"/>
      <c r="I96" s="109"/>
      <c r="J96" s="78">
        <f>J126</f>
        <v>0</v>
      </c>
      <c r="K96" s="34"/>
      <c r="L96" s="37"/>
      <c r="AU96" s="16" t="s">
        <v>99</v>
      </c>
    </row>
    <row r="97" spans="2:12" s="8" customFormat="1" ht="24.95" customHeight="1">
      <c r="B97" s="150"/>
      <c r="C97" s="151"/>
      <c r="D97" s="152" t="s">
        <v>100</v>
      </c>
      <c r="E97" s="153"/>
      <c r="F97" s="153"/>
      <c r="G97" s="153"/>
      <c r="H97" s="153"/>
      <c r="I97" s="154"/>
      <c r="J97" s="155">
        <f>J127</f>
        <v>0</v>
      </c>
      <c r="K97" s="151"/>
      <c r="L97" s="156"/>
    </row>
    <row r="98" spans="2:12" s="9" customFormat="1" ht="19.9" customHeight="1">
      <c r="B98" s="157"/>
      <c r="C98" s="158"/>
      <c r="D98" s="159" t="s">
        <v>101</v>
      </c>
      <c r="E98" s="160"/>
      <c r="F98" s="160"/>
      <c r="G98" s="160"/>
      <c r="H98" s="160"/>
      <c r="I98" s="161"/>
      <c r="J98" s="162">
        <f>J128</f>
        <v>0</v>
      </c>
      <c r="K98" s="158"/>
      <c r="L98" s="163"/>
    </row>
    <row r="99" spans="2:12" s="9" customFormat="1" ht="19.9" customHeight="1">
      <c r="B99" s="157"/>
      <c r="C99" s="158"/>
      <c r="D99" s="159" t="s">
        <v>314</v>
      </c>
      <c r="E99" s="160"/>
      <c r="F99" s="160"/>
      <c r="G99" s="160"/>
      <c r="H99" s="160"/>
      <c r="I99" s="161"/>
      <c r="J99" s="162">
        <f>J133</f>
        <v>0</v>
      </c>
      <c r="K99" s="158"/>
      <c r="L99" s="163"/>
    </row>
    <row r="100" spans="2:12" s="9" customFormat="1" ht="19.9" customHeight="1">
      <c r="B100" s="157"/>
      <c r="C100" s="158"/>
      <c r="D100" s="159" t="s">
        <v>315</v>
      </c>
      <c r="E100" s="160"/>
      <c r="F100" s="160"/>
      <c r="G100" s="160"/>
      <c r="H100" s="160"/>
      <c r="I100" s="161"/>
      <c r="J100" s="162">
        <f>J139</f>
        <v>0</v>
      </c>
      <c r="K100" s="158"/>
      <c r="L100" s="163"/>
    </row>
    <row r="101" spans="2:12" s="9" customFormat="1" ht="19.9" customHeight="1">
      <c r="B101" s="157"/>
      <c r="C101" s="158"/>
      <c r="D101" s="159" t="s">
        <v>102</v>
      </c>
      <c r="E101" s="160"/>
      <c r="F101" s="160"/>
      <c r="G101" s="160"/>
      <c r="H101" s="160"/>
      <c r="I101" s="161"/>
      <c r="J101" s="162">
        <f>J146</f>
        <v>0</v>
      </c>
      <c r="K101" s="158"/>
      <c r="L101" s="163"/>
    </row>
    <row r="102" spans="2:12" s="8" customFormat="1" ht="24.95" customHeight="1">
      <c r="B102" s="150"/>
      <c r="C102" s="151"/>
      <c r="D102" s="152" t="s">
        <v>316</v>
      </c>
      <c r="E102" s="153"/>
      <c r="F102" s="153"/>
      <c r="G102" s="153"/>
      <c r="H102" s="153"/>
      <c r="I102" s="154"/>
      <c r="J102" s="155">
        <f>J150</f>
        <v>0</v>
      </c>
      <c r="K102" s="151"/>
      <c r="L102" s="156"/>
    </row>
    <row r="103" spans="2:12" s="9" customFormat="1" ht="19.9" customHeight="1">
      <c r="B103" s="157"/>
      <c r="C103" s="158"/>
      <c r="D103" s="159" t="s">
        <v>317</v>
      </c>
      <c r="E103" s="160"/>
      <c r="F103" s="160"/>
      <c r="G103" s="160"/>
      <c r="H103" s="160"/>
      <c r="I103" s="161"/>
      <c r="J103" s="162">
        <f>J151</f>
        <v>0</v>
      </c>
      <c r="K103" s="158"/>
      <c r="L103" s="163"/>
    </row>
    <row r="104" spans="2:12" s="9" customFormat="1" ht="19.9" customHeight="1">
      <c r="B104" s="157"/>
      <c r="C104" s="158"/>
      <c r="D104" s="159" t="s">
        <v>318</v>
      </c>
      <c r="E104" s="160"/>
      <c r="F104" s="160"/>
      <c r="G104" s="160"/>
      <c r="H104" s="160"/>
      <c r="I104" s="161"/>
      <c r="J104" s="162">
        <f>J164</f>
        <v>0</v>
      </c>
      <c r="K104" s="158"/>
      <c r="L104" s="163"/>
    </row>
    <row r="105" spans="2:12" s="9" customFormat="1" ht="19.9" customHeight="1">
      <c r="B105" s="157"/>
      <c r="C105" s="158"/>
      <c r="D105" s="159" t="s">
        <v>319</v>
      </c>
      <c r="E105" s="160"/>
      <c r="F105" s="160"/>
      <c r="G105" s="160"/>
      <c r="H105" s="160"/>
      <c r="I105" s="161"/>
      <c r="J105" s="162">
        <f>J179</f>
        <v>0</v>
      </c>
      <c r="K105" s="158"/>
      <c r="L105" s="163"/>
    </row>
    <row r="106" spans="2:12" s="9" customFormat="1" ht="19.9" customHeight="1">
      <c r="B106" s="157"/>
      <c r="C106" s="158"/>
      <c r="D106" s="159" t="s">
        <v>320</v>
      </c>
      <c r="E106" s="160"/>
      <c r="F106" s="160"/>
      <c r="G106" s="160"/>
      <c r="H106" s="160"/>
      <c r="I106" s="161"/>
      <c r="J106" s="162">
        <f>J188</f>
        <v>0</v>
      </c>
      <c r="K106" s="158"/>
      <c r="L106" s="163"/>
    </row>
    <row r="107" spans="2:12" s="1" customFormat="1" ht="21.75" customHeight="1">
      <c r="B107" s="33"/>
      <c r="C107" s="34"/>
      <c r="D107" s="34"/>
      <c r="E107" s="34"/>
      <c r="F107" s="34"/>
      <c r="G107" s="34"/>
      <c r="H107" s="34"/>
      <c r="I107" s="109"/>
      <c r="J107" s="34"/>
      <c r="K107" s="34"/>
      <c r="L107" s="37"/>
    </row>
    <row r="108" spans="2:12" s="1" customFormat="1" ht="6.95" customHeight="1">
      <c r="B108" s="48"/>
      <c r="C108" s="49"/>
      <c r="D108" s="49"/>
      <c r="E108" s="49"/>
      <c r="F108" s="49"/>
      <c r="G108" s="49"/>
      <c r="H108" s="49"/>
      <c r="I108" s="141"/>
      <c r="J108" s="49"/>
      <c r="K108" s="49"/>
      <c r="L108" s="37"/>
    </row>
    <row r="112" spans="2:12" s="1" customFormat="1" ht="6.95" customHeight="1">
      <c r="B112" s="50"/>
      <c r="C112" s="51"/>
      <c r="D112" s="51"/>
      <c r="E112" s="51"/>
      <c r="F112" s="51"/>
      <c r="G112" s="51"/>
      <c r="H112" s="51"/>
      <c r="I112" s="144"/>
      <c r="J112" s="51"/>
      <c r="K112" s="51"/>
      <c r="L112" s="37"/>
    </row>
    <row r="113" spans="2:12" s="1" customFormat="1" ht="24.95" customHeight="1">
      <c r="B113" s="33"/>
      <c r="C113" s="22" t="s">
        <v>105</v>
      </c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12" s="1" customFormat="1" ht="6.95" customHeight="1">
      <c r="B114" s="33"/>
      <c r="C114" s="34"/>
      <c r="D114" s="34"/>
      <c r="E114" s="34"/>
      <c r="F114" s="34"/>
      <c r="G114" s="34"/>
      <c r="H114" s="34"/>
      <c r="I114" s="109"/>
      <c r="J114" s="34"/>
      <c r="K114" s="34"/>
      <c r="L114" s="37"/>
    </row>
    <row r="115" spans="2:12" s="1" customFormat="1" ht="12" customHeight="1">
      <c r="B115" s="33"/>
      <c r="C115" s="28" t="s">
        <v>16</v>
      </c>
      <c r="D115" s="34"/>
      <c r="E115" s="34"/>
      <c r="F115" s="34"/>
      <c r="G115" s="34"/>
      <c r="H115" s="34"/>
      <c r="I115" s="109"/>
      <c r="J115" s="34"/>
      <c r="K115" s="34"/>
      <c r="L115" s="37"/>
    </row>
    <row r="116" spans="2:12" s="1" customFormat="1" ht="16.5" customHeight="1">
      <c r="B116" s="33"/>
      <c r="C116" s="34"/>
      <c r="D116" s="34"/>
      <c r="E116" s="299" t="str">
        <f>E7</f>
        <v>Mrlina, Rašovice - Havransko, nánosy na bermách, ř.km 6,642 - 7,978</v>
      </c>
      <c r="F116" s="300"/>
      <c r="G116" s="300"/>
      <c r="H116" s="300"/>
      <c r="I116" s="109"/>
      <c r="J116" s="34"/>
      <c r="K116" s="34"/>
      <c r="L116" s="37"/>
    </row>
    <row r="117" spans="2:12" s="1" customFormat="1" ht="12" customHeight="1">
      <c r="B117" s="33"/>
      <c r="C117" s="28" t="s">
        <v>93</v>
      </c>
      <c r="D117" s="34"/>
      <c r="E117" s="34"/>
      <c r="F117" s="34"/>
      <c r="G117" s="34"/>
      <c r="H117" s="34"/>
      <c r="I117" s="109"/>
      <c r="J117" s="34"/>
      <c r="K117" s="34"/>
      <c r="L117" s="37"/>
    </row>
    <row r="118" spans="2:12" s="1" customFormat="1" ht="16.5" customHeight="1">
      <c r="B118" s="33"/>
      <c r="C118" s="34"/>
      <c r="D118" s="34"/>
      <c r="E118" s="271" t="str">
        <f>E9</f>
        <v>3 - VON Vedlejší a ostatní náklady</v>
      </c>
      <c r="F118" s="301"/>
      <c r="G118" s="301"/>
      <c r="H118" s="301"/>
      <c r="I118" s="109"/>
      <c r="J118" s="34"/>
      <c r="K118" s="34"/>
      <c r="L118" s="37"/>
    </row>
    <row r="119" spans="2:12" s="1" customFormat="1" ht="6.95" customHeight="1">
      <c r="B119" s="33"/>
      <c r="C119" s="34"/>
      <c r="D119" s="34"/>
      <c r="E119" s="34"/>
      <c r="F119" s="34"/>
      <c r="G119" s="34"/>
      <c r="H119" s="34"/>
      <c r="I119" s="109"/>
      <c r="J119" s="34"/>
      <c r="K119" s="34"/>
      <c r="L119" s="37"/>
    </row>
    <row r="120" spans="2:12" s="1" customFormat="1" ht="12" customHeight="1">
      <c r="B120" s="33"/>
      <c r="C120" s="28" t="s">
        <v>22</v>
      </c>
      <c r="D120" s="34"/>
      <c r="E120" s="34"/>
      <c r="F120" s="26" t="str">
        <f>F12</f>
        <v>Budiměřice, Chleby, Vestec</v>
      </c>
      <c r="G120" s="34"/>
      <c r="H120" s="34"/>
      <c r="I120" s="111" t="s">
        <v>24</v>
      </c>
      <c r="J120" s="60">
        <f>IF(J12="","",J12)</f>
        <v>43656</v>
      </c>
      <c r="K120" s="34"/>
      <c r="L120" s="37"/>
    </row>
    <row r="121" spans="2:12" s="1" customFormat="1" ht="6.95" customHeight="1">
      <c r="B121" s="33"/>
      <c r="C121" s="34"/>
      <c r="D121" s="34"/>
      <c r="E121" s="34"/>
      <c r="F121" s="34"/>
      <c r="G121" s="34"/>
      <c r="H121" s="34"/>
      <c r="I121" s="109"/>
      <c r="J121" s="34"/>
      <c r="K121" s="34"/>
      <c r="L121" s="37"/>
    </row>
    <row r="122" spans="2:12" s="1" customFormat="1" ht="58.15" customHeight="1">
      <c r="B122" s="33"/>
      <c r="C122" s="28" t="s">
        <v>25</v>
      </c>
      <c r="D122" s="34"/>
      <c r="E122" s="34"/>
      <c r="F122" s="26" t="str">
        <f>E15</f>
        <v>Povodí Labe,státní podnik,Víta Nejedlého 951,HK3</v>
      </c>
      <c r="G122" s="34"/>
      <c r="H122" s="34"/>
      <c r="I122" s="111" t="s">
        <v>31</v>
      </c>
      <c r="J122" s="31" t="str">
        <f>E21</f>
        <v>Multiaqua s.r.o.,Veverkova 1343, Hradec Králové 2</v>
      </c>
      <c r="K122" s="34"/>
      <c r="L122" s="37"/>
    </row>
    <row r="123" spans="2:12" s="1" customFormat="1" ht="15.2" customHeight="1">
      <c r="B123" s="33"/>
      <c r="C123" s="28" t="s">
        <v>29</v>
      </c>
      <c r="D123" s="34"/>
      <c r="E123" s="34"/>
      <c r="F123" s="26" t="str">
        <f>IF(E18="","",E18)</f>
        <v>Vyplň údaj</v>
      </c>
      <c r="G123" s="34"/>
      <c r="H123" s="34"/>
      <c r="I123" s="111" t="s">
        <v>34</v>
      </c>
      <c r="J123" s="31" t="str">
        <f>E24</f>
        <v>Ing. Šárka Volfová</v>
      </c>
      <c r="K123" s="34"/>
      <c r="L123" s="37"/>
    </row>
    <row r="124" spans="2:12" s="1" customFormat="1" ht="10.35" customHeight="1">
      <c r="B124" s="33"/>
      <c r="C124" s="34"/>
      <c r="D124" s="34"/>
      <c r="E124" s="34"/>
      <c r="F124" s="34"/>
      <c r="G124" s="34"/>
      <c r="H124" s="34"/>
      <c r="I124" s="109"/>
      <c r="J124" s="34"/>
      <c r="K124" s="34"/>
      <c r="L124" s="37"/>
    </row>
    <row r="125" spans="2:20" s="10" customFormat="1" ht="29.25" customHeight="1">
      <c r="B125" s="164"/>
      <c r="C125" s="165" t="s">
        <v>106</v>
      </c>
      <c r="D125" s="166" t="s">
        <v>62</v>
      </c>
      <c r="E125" s="166" t="s">
        <v>58</v>
      </c>
      <c r="F125" s="166" t="s">
        <v>59</v>
      </c>
      <c r="G125" s="166" t="s">
        <v>107</v>
      </c>
      <c r="H125" s="166" t="s">
        <v>108</v>
      </c>
      <c r="I125" s="167" t="s">
        <v>109</v>
      </c>
      <c r="J125" s="166" t="s">
        <v>97</v>
      </c>
      <c r="K125" s="168" t="s">
        <v>110</v>
      </c>
      <c r="L125" s="169"/>
      <c r="M125" s="69" t="s">
        <v>1</v>
      </c>
      <c r="N125" s="70" t="s">
        <v>41</v>
      </c>
      <c r="O125" s="70" t="s">
        <v>111</v>
      </c>
      <c r="P125" s="70" t="s">
        <v>112</v>
      </c>
      <c r="Q125" s="70" t="s">
        <v>113</v>
      </c>
      <c r="R125" s="70" t="s">
        <v>114</v>
      </c>
      <c r="S125" s="70" t="s">
        <v>115</v>
      </c>
      <c r="T125" s="71" t="s">
        <v>116</v>
      </c>
    </row>
    <row r="126" spans="2:63" s="1" customFormat="1" ht="22.9" customHeight="1">
      <c r="B126" s="33"/>
      <c r="C126" s="76" t="s">
        <v>117</v>
      </c>
      <c r="D126" s="34"/>
      <c r="E126" s="34"/>
      <c r="F126" s="34"/>
      <c r="G126" s="34"/>
      <c r="H126" s="34"/>
      <c r="I126" s="109"/>
      <c r="J126" s="170">
        <f>BK126</f>
        <v>0</v>
      </c>
      <c r="K126" s="34"/>
      <c r="L126" s="37"/>
      <c r="M126" s="72"/>
      <c r="N126" s="73"/>
      <c r="O126" s="73"/>
      <c r="P126" s="171">
        <f>P127+P150</f>
        <v>0</v>
      </c>
      <c r="Q126" s="73"/>
      <c r="R126" s="171">
        <f>R127+R150</f>
        <v>1.5166292000000001</v>
      </c>
      <c r="S126" s="73"/>
      <c r="T126" s="172">
        <f>T127+T150</f>
        <v>0</v>
      </c>
      <c r="AT126" s="16" t="s">
        <v>76</v>
      </c>
      <c r="AU126" s="16" t="s">
        <v>99</v>
      </c>
      <c r="BK126" s="173">
        <f>BK127+BK150</f>
        <v>0</v>
      </c>
    </row>
    <row r="127" spans="2:63" s="11" customFormat="1" ht="25.9" customHeight="1">
      <c r="B127" s="174"/>
      <c r="C127" s="175"/>
      <c r="D127" s="176" t="s">
        <v>76</v>
      </c>
      <c r="E127" s="177" t="s">
        <v>118</v>
      </c>
      <c r="F127" s="177" t="s">
        <v>119</v>
      </c>
      <c r="G127" s="175"/>
      <c r="H127" s="175"/>
      <c r="I127" s="178"/>
      <c r="J127" s="179">
        <f>BK127</f>
        <v>0</v>
      </c>
      <c r="K127" s="175"/>
      <c r="L127" s="180"/>
      <c r="M127" s="181"/>
      <c r="N127" s="182"/>
      <c r="O127" s="182"/>
      <c r="P127" s="183">
        <f>P128+P133+P139+P146</f>
        <v>0</v>
      </c>
      <c r="Q127" s="182"/>
      <c r="R127" s="183">
        <f>R128+R133+R139+R146</f>
        <v>1.5166292000000001</v>
      </c>
      <c r="S127" s="182"/>
      <c r="T127" s="184">
        <f>T128+T133+T139+T146</f>
        <v>0</v>
      </c>
      <c r="AR127" s="185" t="s">
        <v>82</v>
      </c>
      <c r="AT127" s="186" t="s">
        <v>76</v>
      </c>
      <c r="AU127" s="186" t="s">
        <v>77</v>
      </c>
      <c r="AY127" s="185" t="s">
        <v>120</v>
      </c>
      <c r="BK127" s="187">
        <f>BK128+BK133+BK139+BK146</f>
        <v>0</v>
      </c>
    </row>
    <row r="128" spans="2:63" s="11" customFormat="1" ht="22.9" customHeight="1">
      <c r="B128" s="174"/>
      <c r="C128" s="175"/>
      <c r="D128" s="176" t="s">
        <v>76</v>
      </c>
      <c r="E128" s="188" t="s">
        <v>82</v>
      </c>
      <c r="F128" s="188" t="s">
        <v>121</v>
      </c>
      <c r="G128" s="175"/>
      <c r="H128" s="175"/>
      <c r="I128" s="178"/>
      <c r="J128" s="189">
        <f>BK128</f>
        <v>0</v>
      </c>
      <c r="K128" s="175"/>
      <c r="L128" s="180"/>
      <c r="M128" s="181"/>
      <c r="N128" s="182"/>
      <c r="O128" s="182"/>
      <c r="P128" s="183">
        <f>SUM(P129:P132)</f>
        <v>0</v>
      </c>
      <c r="Q128" s="182"/>
      <c r="R128" s="183">
        <f>SUM(R129:R132)</f>
        <v>0</v>
      </c>
      <c r="S128" s="182"/>
      <c r="T128" s="184">
        <f>SUM(T129:T132)</f>
        <v>0</v>
      </c>
      <c r="AR128" s="185" t="s">
        <v>82</v>
      </c>
      <c r="AT128" s="186" t="s">
        <v>76</v>
      </c>
      <c r="AU128" s="186" t="s">
        <v>82</v>
      </c>
      <c r="AY128" s="185" t="s">
        <v>120</v>
      </c>
      <c r="BK128" s="187">
        <f>SUM(BK129:BK132)</f>
        <v>0</v>
      </c>
    </row>
    <row r="129" spans="2:65" s="1" customFormat="1" ht="36" customHeight="1">
      <c r="B129" s="33"/>
      <c r="C129" s="190" t="s">
        <v>82</v>
      </c>
      <c r="D129" s="190" t="s">
        <v>122</v>
      </c>
      <c r="E129" s="191" t="s">
        <v>321</v>
      </c>
      <c r="F129" s="192" t="s">
        <v>322</v>
      </c>
      <c r="G129" s="193" t="s">
        <v>146</v>
      </c>
      <c r="H129" s="194">
        <v>1</v>
      </c>
      <c r="I129" s="195"/>
      <c r="J129" s="196">
        <f>ROUND(I129*H129,2)</f>
        <v>0</v>
      </c>
      <c r="K129" s="192" t="s">
        <v>1</v>
      </c>
      <c r="L129" s="37"/>
      <c r="M129" s="197" t="s">
        <v>1</v>
      </c>
      <c r="N129" s="198" t="s">
        <v>42</v>
      </c>
      <c r="O129" s="65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AR129" s="201" t="s">
        <v>127</v>
      </c>
      <c r="AT129" s="201" t="s">
        <v>122</v>
      </c>
      <c r="AU129" s="201" t="s">
        <v>86</v>
      </c>
      <c r="AY129" s="16" t="s">
        <v>120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6" t="s">
        <v>82</v>
      </c>
      <c r="BK129" s="202">
        <f>ROUND(I129*H129,2)</f>
        <v>0</v>
      </c>
      <c r="BL129" s="16" t="s">
        <v>127</v>
      </c>
      <c r="BM129" s="201" t="s">
        <v>323</v>
      </c>
    </row>
    <row r="130" spans="2:47" s="1" customFormat="1" ht="29.25">
      <c r="B130" s="33"/>
      <c r="C130" s="34"/>
      <c r="D130" s="203" t="s">
        <v>129</v>
      </c>
      <c r="E130" s="34"/>
      <c r="F130" s="204" t="s">
        <v>324</v>
      </c>
      <c r="G130" s="34"/>
      <c r="H130" s="34"/>
      <c r="I130" s="109"/>
      <c r="J130" s="34"/>
      <c r="K130" s="34"/>
      <c r="L130" s="37"/>
      <c r="M130" s="205"/>
      <c r="N130" s="65"/>
      <c r="O130" s="65"/>
      <c r="P130" s="65"/>
      <c r="Q130" s="65"/>
      <c r="R130" s="65"/>
      <c r="S130" s="65"/>
      <c r="T130" s="66"/>
      <c r="AT130" s="16" t="s">
        <v>129</v>
      </c>
      <c r="AU130" s="16" t="s">
        <v>86</v>
      </c>
    </row>
    <row r="131" spans="2:51" s="13" customFormat="1" ht="22.5">
      <c r="B131" s="217"/>
      <c r="C131" s="218"/>
      <c r="D131" s="203" t="s">
        <v>131</v>
      </c>
      <c r="E131" s="219" t="s">
        <v>1</v>
      </c>
      <c r="F131" s="220" t="s">
        <v>325</v>
      </c>
      <c r="G131" s="218"/>
      <c r="H131" s="219" t="s">
        <v>1</v>
      </c>
      <c r="I131" s="221"/>
      <c r="J131" s="218"/>
      <c r="K131" s="218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131</v>
      </c>
      <c r="AU131" s="226" t="s">
        <v>86</v>
      </c>
      <c r="AV131" s="13" t="s">
        <v>82</v>
      </c>
      <c r="AW131" s="13" t="s">
        <v>33</v>
      </c>
      <c r="AX131" s="13" t="s">
        <v>77</v>
      </c>
      <c r="AY131" s="226" t="s">
        <v>120</v>
      </c>
    </row>
    <row r="132" spans="2:51" s="12" customFormat="1" ht="11.25">
      <c r="B132" s="206"/>
      <c r="C132" s="207"/>
      <c r="D132" s="203" t="s">
        <v>131</v>
      </c>
      <c r="E132" s="208" t="s">
        <v>1</v>
      </c>
      <c r="F132" s="209" t="s">
        <v>82</v>
      </c>
      <c r="G132" s="207"/>
      <c r="H132" s="210">
        <v>1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131</v>
      </c>
      <c r="AU132" s="216" t="s">
        <v>86</v>
      </c>
      <c r="AV132" s="12" t="s">
        <v>86</v>
      </c>
      <c r="AW132" s="12" t="s">
        <v>33</v>
      </c>
      <c r="AX132" s="12" t="s">
        <v>82</v>
      </c>
      <c r="AY132" s="216" t="s">
        <v>120</v>
      </c>
    </row>
    <row r="133" spans="2:63" s="11" customFormat="1" ht="22.9" customHeight="1">
      <c r="B133" s="174"/>
      <c r="C133" s="175"/>
      <c r="D133" s="176" t="s">
        <v>76</v>
      </c>
      <c r="E133" s="188" t="s">
        <v>89</v>
      </c>
      <c r="F133" s="188" t="s">
        <v>326</v>
      </c>
      <c r="G133" s="175"/>
      <c r="H133" s="175"/>
      <c r="I133" s="178"/>
      <c r="J133" s="189">
        <f>BK133</f>
        <v>0</v>
      </c>
      <c r="K133" s="175"/>
      <c r="L133" s="180"/>
      <c r="M133" s="181"/>
      <c r="N133" s="182"/>
      <c r="O133" s="182"/>
      <c r="P133" s="183">
        <f>SUM(P134:P138)</f>
        <v>0</v>
      </c>
      <c r="Q133" s="182"/>
      <c r="R133" s="183">
        <f>SUM(R134:R138)</f>
        <v>0.0030192</v>
      </c>
      <c r="S133" s="182"/>
      <c r="T133" s="184">
        <f>SUM(T134:T138)</f>
        <v>0</v>
      </c>
      <c r="AR133" s="185" t="s">
        <v>82</v>
      </c>
      <c r="AT133" s="186" t="s">
        <v>76</v>
      </c>
      <c r="AU133" s="186" t="s">
        <v>82</v>
      </c>
      <c r="AY133" s="185" t="s">
        <v>120</v>
      </c>
      <c r="BK133" s="187">
        <f>SUM(BK134:BK138)</f>
        <v>0</v>
      </c>
    </row>
    <row r="134" spans="2:65" s="1" customFormat="1" ht="16.5" customHeight="1">
      <c r="B134" s="33"/>
      <c r="C134" s="190" t="s">
        <v>86</v>
      </c>
      <c r="D134" s="190" t="s">
        <v>122</v>
      </c>
      <c r="E134" s="191" t="s">
        <v>327</v>
      </c>
      <c r="F134" s="192" t="s">
        <v>328</v>
      </c>
      <c r="G134" s="193" t="s">
        <v>329</v>
      </c>
      <c r="H134" s="194">
        <v>37</v>
      </c>
      <c r="I134" s="195"/>
      <c r="J134" s="196">
        <f>ROUND(I134*H134,2)</f>
        <v>0</v>
      </c>
      <c r="K134" s="192" t="s">
        <v>126</v>
      </c>
      <c r="L134" s="37"/>
      <c r="M134" s="197" t="s">
        <v>1</v>
      </c>
      <c r="N134" s="198" t="s">
        <v>42</v>
      </c>
      <c r="O134" s="65"/>
      <c r="P134" s="199">
        <f>O134*H134</f>
        <v>0</v>
      </c>
      <c r="Q134" s="199">
        <v>8.16E-05</v>
      </c>
      <c r="R134" s="199">
        <f>Q134*H134</f>
        <v>0.0030192</v>
      </c>
      <c r="S134" s="199">
        <v>0</v>
      </c>
      <c r="T134" s="200">
        <f>S134*H134</f>
        <v>0</v>
      </c>
      <c r="AR134" s="201" t="s">
        <v>127</v>
      </c>
      <c r="AT134" s="201" t="s">
        <v>122</v>
      </c>
      <c r="AU134" s="201" t="s">
        <v>86</v>
      </c>
      <c r="AY134" s="16" t="s">
        <v>120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16" t="s">
        <v>82</v>
      </c>
      <c r="BK134" s="202">
        <f>ROUND(I134*H134,2)</f>
        <v>0</v>
      </c>
      <c r="BL134" s="16" t="s">
        <v>127</v>
      </c>
      <c r="BM134" s="201" t="s">
        <v>330</v>
      </c>
    </row>
    <row r="135" spans="2:47" s="1" customFormat="1" ht="11.25">
      <c r="B135" s="33"/>
      <c r="C135" s="34"/>
      <c r="D135" s="203" t="s">
        <v>129</v>
      </c>
      <c r="E135" s="34"/>
      <c r="F135" s="204" t="s">
        <v>331</v>
      </c>
      <c r="G135" s="34"/>
      <c r="H135" s="34"/>
      <c r="I135" s="109"/>
      <c r="J135" s="34"/>
      <c r="K135" s="34"/>
      <c r="L135" s="37"/>
      <c r="M135" s="205"/>
      <c r="N135" s="65"/>
      <c r="O135" s="65"/>
      <c r="P135" s="65"/>
      <c r="Q135" s="65"/>
      <c r="R135" s="65"/>
      <c r="S135" s="65"/>
      <c r="T135" s="66"/>
      <c r="AT135" s="16" t="s">
        <v>129</v>
      </c>
      <c r="AU135" s="16" t="s">
        <v>86</v>
      </c>
    </row>
    <row r="136" spans="2:51" s="12" customFormat="1" ht="11.25">
      <c r="B136" s="206"/>
      <c r="C136" s="207"/>
      <c r="D136" s="203" t="s">
        <v>131</v>
      </c>
      <c r="E136" s="208" t="s">
        <v>1</v>
      </c>
      <c r="F136" s="209" t="s">
        <v>332</v>
      </c>
      <c r="G136" s="207"/>
      <c r="H136" s="210">
        <v>17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131</v>
      </c>
      <c r="AU136" s="216" t="s">
        <v>86</v>
      </c>
      <c r="AV136" s="12" t="s">
        <v>86</v>
      </c>
      <c r="AW136" s="12" t="s">
        <v>33</v>
      </c>
      <c r="AX136" s="12" t="s">
        <v>77</v>
      </c>
      <c r="AY136" s="216" t="s">
        <v>120</v>
      </c>
    </row>
    <row r="137" spans="2:51" s="12" customFormat="1" ht="11.25">
      <c r="B137" s="206"/>
      <c r="C137" s="207"/>
      <c r="D137" s="203" t="s">
        <v>131</v>
      </c>
      <c r="E137" s="208" t="s">
        <v>1</v>
      </c>
      <c r="F137" s="209" t="s">
        <v>333</v>
      </c>
      <c r="G137" s="207"/>
      <c r="H137" s="210">
        <v>20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131</v>
      </c>
      <c r="AU137" s="216" t="s">
        <v>86</v>
      </c>
      <c r="AV137" s="12" t="s">
        <v>86</v>
      </c>
      <c r="AW137" s="12" t="s">
        <v>33</v>
      </c>
      <c r="AX137" s="12" t="s">
        <v>77</v>
      </c>
      <c r="AY137" s="216" t="s">
        <v>120</v>
      </c>
    </row>
    <row r="138" spans="2:51" s="14" customFormat="1" ht="11.25">
      <c r="B138" s="227"/>
      <c r="C138" s="228"/>
      <c r="D138" s="203" t="s">
        <v>131</v>
      </c>
      <c r="E138" s="229" t="s">
        <v>1</v>
      </c>
      <c r="F138" s="230" t="s">
        <v>189</v>
      </c>
      <c r="G138" s="228"/>
      <c r="H138" s="231">
        <v>37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AT138" s="237" t="s">
        <v>131</v>
      </c>
      <c r="AU138" s="237" t="s">
        <v>86</v>
      </c>
      <c r="AV138" s="14" t="s">
        <v>127</v>
      </c>
      <c r="AW138" s="14" t="s">
        <v>33</v>
      </c>
      <c r="AX138" s="14" t="s">
        <v>82</v>
      </c>
      <c r="AY138" s="237" t="s">
        <v>120</v>
      </c>
    </row>
    <row r="139" spans="2:63" s="11" customFormat="1" ht="22.9" customHeight="1">
      <c r="B139" s="174"/>
      <c r="C139" s="175"/>
      <c r="D139" s="176" t="s">
        <v>76</v>
      </c>
      <c r="E139" s="188" t="s">
        <v>149</v>
      </c>
      <c r="F139" s="188" t="s">
        <v>334</v>
      </c>
      <c r="G139" s="175"/>
      <c r="H139" s="175"/>
      <c r="I139" s="178"/>
      <c r="J139" s="189">
        <f>BK139</f>
        <v>0</v>
      </c>
      <c r="K139" s="175"/>
      <c r="L139" s="180"/>
      <c r="M139" s="181"/>
      <c r="N139" s="182"/>
      <c r="O139" s="182"/>
      <c r="P139" s="183">
        <f>SUM(P140:P145)</f>
        <v>0</v>
      </c>
      <c r="Q139" s="182"/>
      <c r="R139" s="183">
        <f>SUM(R140:R145)</f>
        <v>0.56009</v>
      </c>
      <c r="S139" s="182"/>
      <c r="T139" s="184">
        <f>SUM(T140:T145)</f>
        <v>0</v>
      </c>
      <c r="AR139" s="185" t="s">
        <v>82</v>
      </c>
      <c r="AT139" s="186" t="s">
        <v>76</v>
      </c>
      <c r="AU139" s="186" t="s">
        <v>82</v>
      </c>
      <c r="AY139" s="185" t="s">
        <v>120</v>
      </c>
      <c r="BK139" s="187">
        <f>SUM(BK140:BK145)</f>
        <v>0</v>
      </c>
    </row>
    <row r="140" spans="2:65" s="1" customFormat="1" ht="16.5" customHeight="1">
      <c r="B140" s="33"/>
      <c r="C140" s="190" t="s">
        <v>89</v>
      </c>
      <c r="D140" s="190" t="s">
        <v>122</v>
      </c>
      <c r="E140" s="191" t="s">
        <v>335</v>
      </c>
      <c r="F140" s="192" t="s">
        <v>336</v>
      </c>
      <c r="G140" s="193" t="s">
        <v>146</v>
      </c>
      <c r="H140" s="194">
        <v>1</v>
      </c>
      <c r="I140" s="195"/>
      <c r="J140" s="196">
        <f>ROUND(I140*H140,2)</f>
        <v>0</v>
      </c>
      <c r="K140" s="192" t="s">
        <v>1</v>
      </c>
      <c r="L140" s="37"/>
      <c r="M140" s="197" t="s">
        <v>1</v>
      </c>
      <c r="N140" s="198" t="s">
        <v>42</v>
      </c>
      <c r="O140" s="65"/>
      <c r="P140" s="199">
        <f>O140*H140</f>
        <v>0</v>
      </c>
      <c r="Q140" s="199">
        <v>0.05909</v>
      </c>
      <c r="R140" s="199">
        <f>Q140*H140</f>
        <v>0.05909</v>
      </c>
      <c r="S140" s="199">
        <v>0</v>
      </c>
      <c r="T140" s="200">
        <f>S140*H140</f>
        <v>0</v>
      </c>
      <c r="AR140" s="201" t="s">
        <v>127</v>
      </c>
      <c r="AT140" s="201" t="s">
        <v>122</v>
      </c>
      <c r="AU140" s="201" t="s">
        <v>86</v>
      </c>
      <c r="AY140" s="16" t="s">
        <v>120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6" t="s">
        <v>82</v>
      </c>
      <c r="BK140" s="202">
        <f>ROUND(I140*H140,2)</f>
        <v>0</v>
      </c>
      <c r="BL140" s="16" t="s">
        <v>127</v>
      </c>
      <c r="BM140" s="201" t="s">
        <v>337</v>
      </c>
    </row>
    <row r="141" spans="2:47" s="1" customFormat="1" ht="39">
      <c r="B141" s="33"/>
      <c r="C141" s="34"/>
      <c r="D141" s="203" t="s">
        <v>129</v>
      </c>
      <c r="E141" s="34"/>
      <c r="F141" s="204" t="s">
        <v>338</v>
      </c>
      <c r="G141" s="34"/>
      <c r="H141" s="34"/>
      <c r="I141" s="109"/>
      <c r="J141" s="34"/>
      <c r="K141" s="34"/>
      <c r="L141" s="37"/>
      <c r="M141" s="205"/>
      <c r="N141" s="65"/>
      <c r="O141" s="65"/>
      <c r="P141" s="65"/>
      <c r="Q141" s="65"/>
      <c r="R141" s="65"/>
      <c r="S141" s="65"/>
      <c r="T141" s="66"/>
      <c r="AT141" s="16" t="s">
        <v>129</v>
      </c>
      <c r="AU141" s="16" t="s">
        <v>86</v>
      </c>
    </row>
    <row r="142" spans="2:51" s="12" customFormat="1" ht="11.25">
      <c r="B142" s="206"/>
      <c r="C142" s="207"/>
      <c r="D142" s="203" t="s">
        <v>131</v>
      </c>
      <c r="E142" s="208" t="s">
        <v>1</v>
      </c>
      <c r="F142" s="209" t="s">
        <v>82</v>
      </c>
      <c r="G142" s="207"/>
      <c r="H142" s="210">
        <v>1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131</v>
      </c>
      <c r="AU142" s="216" t="s">
        <v>86</v>
      </c>
      <c r="AV142" s="12" t="s">
        <v>86</v>
      </c>
      <c r="AW142" s="12" t="s">
        <v>33</v>
      </c>
      <c r="AX142" s="12" t="s">
        <v>82</v>
      </c>
      <c r="AY142" s="216" t="s">
        <v>120</v>
      </c>
    </row>
    <row r="143" spans="2:65" s="1" customFormat="1" ht="16.5" customHeight="1">
      <c r="B143" s="33"/>
      <c r="C143" s="190" t="s">
        <v>127</v>
      </c>
      <c r="D143" s="190" t="s">
        <v>122</v>
      </c>
      <c r="E143" s="191" t="s">
        <v>339</v>
      </c>
      <c r="F143" s="192" t="s">
        <v>340</v>
      </c>
      <c r="G143" s="193" t="s">
        <v>341</v>
      </c>
      <c r="H143" s="194">
        <v>6</v>
      </c>
      <c r="I143" s="195"/>
      <c r="J143" s="196">
        <f>ROUND(I143*H143,2)</f>
        <v>0</v>
      </c>
      <c r="K143" s="192" t="s">
        <v>1</v>
      </c>
      <c r="L143" s="37"/>
      <c r="M143" s="197" t="s">
        <v>1</v>
      </c>
      <c r="N143" s="198" t="s">
        <v>42</v>
      </c>
      <c r="O143" s="65"/>
      <c r="P143" s="199">
        <f>O143*H143</f>
        <v>0</v>
      </c>
      <c r="Q143" s="199">
        <v>0.0835</v>
      </c>
      <c r="R143" s="199">
        <f>Q143*H143</f>
        <v>0.501</v>
      </c>
      <c r="S143" s="199">
        <v>0</v>
      </c>
      <c r="T143" s="200">
        <f>S143*H143</f>
        <v>0</v>
      </c>
      <c r="AR143" s="201" t="s">
        <v>127</v>
      </c>
      <c r="AT143" s="201" t="s">
        <v>122</v>
      </c>
      <c r="AU143" s="201" t="s">
        <v>86</v>
      </c>
      <c r="AY143" s="16" t="s">
        <v>120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6" t="s">
        <v>82</v>
      </c>
      <c r="BK143" s="202">
        <f>ROUND(I143*H143,2)</f>
        <v>0</v>
      </c>
      <c r="BL143" s="16" t="s">
        <v>127</v>
      </c>
      <c r="BM143" s="201" t="s">
        <v>342</v>
      </c>
    </row>
    <row r="144" spans="2:47" s="1" customFormat="1" ht="19.5">
      <c r="B144" s="33"/>
      <c r="C144" s="34"/>
      <c r="D144" s="203" t="s">
        <v>129</v>
      </c>
      <c r="E144" s="34"/>
      <c r="F144" s="204" t="s">
        <v>343</v>
      </c>
      <c r="G144" s="34"/>
      <c r="H144" s="34"/>
      <c r="I144" s="109"/>
      <c r="J144" s="34"/>
      <c r="K144" s="34"/>
      <c r="L144" s="37"/>
      <c r="M144" s="205"/>
      <c r="N144" s="65"/>
      <c r="O144" s="65"/>
      <c r="P144" s="65"/>
      <c r="Q144" s="65"/>
      <c r="R144" s="65"/>
      <c r="S144" s="65"/>
      <c r="T144" s="66"/>
      <c r="AT144" s="16" t="s">
        <v>129</v>
      </c>
      <c r="AU144" s="16" t="s">
        <v>86</v>
      </c>
    </row>
    <row r="145" spans="2:51" s="12" customFormat="1" ht="11.25">
      <c r="B145" s="206"/>
      <c r="C145" s="207"/>
      <c r="D145" s="203" t="s">
        <v>131</v>
      </c>
      <c r="E145" s="208" t="s">
        <v>1</v>
      </c>
      <c r="F145" s="209" t="s">
        <v>344</v>
      </c>
      <c r="G145" s="207"/>
      <c r="H145" s="210">
        <v>6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131</v>
      </c>
      <c r="AU145" s="216" t="s">
        <v>86</v>
      </c>
      <c r="AV145" s="12" t="s">
        <v>86</v>
      </c>
      <c r="AW145" s="12" t="s">
        <v>33</v>
      </c>
      <c r="AX145" s="12" t="s">
        <v>82</v>
      </c>
      <c r="AY145" s="216" t="s">
        <v>120</v>
      </c>
    </row>
    <row r="146" spans="2:63" s="11" customFormat="1" ht="22.9" customHeight="1">
      <c r="B146" s="174"/>
      <c r="C146" s="175"/>
      <c r="D146" s="176" t="s">
        <v>76</v>
      </c>
      <c r="E146" s="188" t="s">
        <v>176</v>
      </c>
      <c r="F146" s="188" t="s">
        <v>273</v>
      </c>
      <c r="G146" s="175"/>
      <c r="H146" s="175"/>
      <c r="I146" s="178"/>
      <c r="J146" s="189">
        <f>BK146</f>
        <v>0</v>
      </c>
      <c r="K146" s="175"/>
      <c r="L146" s="180"/>
      <c r="M146" s="181"/>
      <c r="N146" s="182"/>
      <c r="O146" s="182"/>
      <c r="P146" s="183">
        <f>SUM(P147:P149)</f>
        <v>0</v>
      </c>
      <c r="Q146" s="182"/>
      <c r="R146" s="183">
        <f>SUM(R147:R149)</f>
        <v>0.95352</v>
      </c>
      <c r="S146" s="182"/>
      <c r="T146" s="184">
        <f>SUM(T147:T149)</f>
        <v>0</v>
      </c>
      <c r="AR146" s="185" t="s">
        <v>82</v>
      </c>
      <c r="AT146" s="186" t="s">
        <v>76</v>
      </c>
      <c r="AU146" s="186" t="s">
        <v>82</v>
      </c>
      <c r="AY146" s="185" t="s">
        <v>120</v>
      </c>
      <c r="BK146" s="187">
        <f>SUM(BK147:BK149)</f>
        <v>0</v>
      </c>
    </row>
    <row r="147" spans="2:65" s="1" customFormat="1" ht="24" customHeight="1">
      <c r="B147" s="33"/>
      <c r="C147" s="190" t="s">
        <v>149</v>
      </c>
      <c r="D147" s="190" t="s">
        <v>122</v>
      </c>
      <c r="E147" s="191" t="s">
        <v>345</v>
      </c>
      <c r="F147" s="192" t="s">
        <v>346</v>
      </c>
      <c r="G147" s="193" t="s">
        <v>146</v>
      </c>
      <c r="H147" s="194">
        <v>1</v>
      </c>
      <c r="I147" s="195"/>
      <c r="J147" s="196">
        <f>ROUND(I147*H147,2)</f>
        <v>0</v>
      </c>
      <c r="K147" s="192" t="s">
        <v>1</v>
      </c>
      <c r="L147" s="37"/>
      <c r="M147" s="197" t="s">
        <v>1</v>
      </c>
      <c r="N147" s="198" t="s">
        <v>42</v>
      </c>
      <c r="O147" s="65"/>
      <c r="P147" s="199">
        <f>O147*H147</f>
        <v>0</v>
      </c>
      <c r="Q147" s="199">
        <v>0.95352</v>
      </c>
      <c r="R147" s="199">
        <f>Q147*H147</f>
        <v>0.95352</v>
      </c>
      <c r="S147" s="199">
        <v>0</v>
      </c>
      <c r="T147" s="200">
        <f>S147*H147</f>
        <v>0</v>
      </c>
      <c r="AR147" s="201" t="s">
        <v>127</v>
      </c>
      <c r="AT147" s="201" t="s">
        <v>122</v>
      </c>
      <c r="AU147" s="201" t="s">
        <v>86</v>
      </c>
      <c r="AY147" s="16" t="s">
        <v>120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6" t="s">
        <v>82</v>
      </c>
      <c r="BK147" s="202">
        <f>ROUND(I147*H147,2)</f>
        <v>0</v>
      </c>
      <c r="BL147" s="16" t="s">
        <v>127</v>
      </c>
      <c r="BM147" s="201" t="s">
        <v>347</v>
      </c>
    </row>
    <row r="148" spans="2:47" s="1" customFormat="1" ht="19.5">
      <c r="B148" s="33"/>
      <c r="C148" s="34"/>
      <c r="D148" s="203" t="s">
        <v>129</v>
      </c>
      <c r="E148" s="34"/>
      <c r="F148" s="204" t="s">
        <v>346</v>
      </c>
      <c r="G148" s="34"/>
      <c r="H148" s="34"/>
      <c r="I148" s="109"/>
      <c r="J148" s="34"/>
      <c r="K148" s="34"/>
      <c r="L148" s="37"/>
      <c r="M148" s="205"/>
      <c r="N148" s="65"/>
      <c r="O148" s="65"/>
      <c r="P148" s="65"/>
      <c r="Q148" s="65"/>
      <c r="R148" s="65"/>
      <c r="S148" s="65"/>
      <c r="T148" s="66"/>
      <c r="AT148" s="16" t="s">
        <v>129</v>
      </c>
      <c r="AU148" s="16" t="s">
        <v>86</v>
      </c>
    </row>
    <row r="149" spans="2:51" s="12" customFormat="1" ht="11.25">
      <c r="B149" s="206"/>
      <c r="C149" s="207"/>
      <c r="D149" s="203" t="s">
        <v>131</v>
      </c>
      <c r="E149" s="208" t="s">
        <v>1</v>
      </c>
      <c r="F149" s="209" t="s">
        <v>348</v>
      </c>
      <c r="G149" s="207"/>
      <c r="H149" s="210">
        <v>1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131</v>
      </c>
      <c r="AU149" s="216" t="s">
        <v>86</v>
      </c>
      <c r="AV149" s="12" t="s">
        <v>86</v>
      </c>
      <c r="AW149" s="12" t="s">
        <v>33</v>
      </c>
      <c r="AX149" s="12" t="s">
        <v>82</v>
      </c>
      <c r="AY149" s="216" t="s">
        <v>120</v>
      </c>
    </row>
    <row r="150" spans="2:63" s="11" customFormat="1" ht="25.9" customHeight="1">
      <c r="B150" s="174"/>
      <c r="C150" s="175"/>
      <c r="D150" s="176" t="s">
        <v>76</v>
      </c>
      <c r="E150" s="177" t="s">
        <v>349</v>
      </c>
      <c r="F150" s="177" t="s">
        <v>350</v>
      </c>
      <c r="G150" s="175"/>
      <c r="H150" s="175"/>
      <c r="I150" s="178"/>
      <c r="J150" s="179">
        <f>BK150</f>
        <v>0</v>
      </c>
      <c r="K150" s="175"/>
      <c r="L150" s="180"/>
      <c r="M150" s="181"/>
      <c r="N150" s="182"/>
      <c r="O150" s="182"/>
      <c r="P150" s="183">
        <f>P151+P164+P179+P188</f>
        <v>0</v>
      </c>
      <c r="Q150" s="182"/>
      <c r="R150" s="183">
        <f>R151+R164+R179+R188</f>
        <v>0</v>
      </c>
      <c r="S150" s="182"/>
      <c r="T150" s="184">
        <f>T151+T164+T179+T188</f>
        <v>0</v>
      </c>
      <c r="AR150" s="185" t="s">
        <v>149</v>
      </c>
      <c r="AT150" s="186" t="s">
        <v>76</v>
      </c>
      <c r="AU150" s="186" t="s">
        <v>77</v>
      </c>
      <c r="AY150" s="185" t="s">
        <v>120</v>
      </c>
      <c r="BK150" s="187">
        <f>BK151+BK164+BK179+BK188</f>
        <v>0</v>
      </c>
    </row>
    <row r="151" spans="2:63" s="11" customFormat="1" ht="22.9" customHeight="1">
      <c r="B151" s="174"/>
      <c r="C151" s="175"/>
      <c r="D151" s="176" t="s">
        <v>76</v>
      </c>
      <c r="E151" s="188" t="s">
        <v>351</v>
      </c>
      <c r="F151" s="188" t="s">
        <v>352</v>
      </c>
      <c r="G151" s="175"/>
      <c r="H151" s="175"/>
      <c r="I151" s="178"/>
      <c r="J151" s="189">
        <f>BK151</f>
        <v>0</v>
      </c>
      <c r="K151" s="175"/>
      <c r="L151" s="180"/>
      <c r="M151" s="181"/>
      <c r="N151" s="182"/>
      <c r="O151" s="182"/>
      <c r="P151" s="183">
        <f>SUM(P152:P163)</f>
        <v>0</v>
      </c>
      <c r="Q151" s="182"/>
      <c r="R151" s="183">
        <f>SUM(R152:R163)</f>
        <v>0</v>
      </c>
      <c r="S151" s="182"/>
      <c r="T151" s="184">
        <f>SUM(T152:T163)</f>
        <v>0</v>
      </c>
      <c r="AR151" s="185" t="s">
        <v>149</v>
      </c>
      <c r="AT151" s="186" t="s">
        <v>76</v>
      </c>
      <c r="AU151" s="186" t="s">
        <v>82</v>
      </c>
      <c r="AY151" s="185" t="s">
        <v>120</v>
      </c>
      <c r="BK151" s="187">
        <f>SUM(BK152:BK163)</f>
        <v>0</v>
      </c>
    </row>
    <row r="152" spans="2:65" s="1" customFormat="1" ht="24" customHeight="1">
      <c r="B152" s="33"/>
      <c r="C152" s="190" t="s">
        <v>156</v>
      </c>
      <c r="D152" s="190" t="s">
        <v>122</v>
      </c>
      <c r="E152" s="191" t="s">
        <v>353</v>
      </c>
      <c r="F152" s="192" t="s">
        <v>354</v>
      </c>
      <c r="G152" s="193" t="s">
        <v>355</v>
      </c>
      <c r="H152" s="194">
        <v>1</v>
      </c>
      <c r="I152" s="195"/>
      <c r="J152" s="196">
        <f>ROUND(I152*H152,2)</f>
        <v>0</v>
      </c>
      <c r="K152" s="192" t="s">
        <v>1</v>
      </c>
      <c r="L152" s="37"/>
      <c r="M152" s="197" t="s">
        <v>1</v>
      </c>
      <c r="N152" s="198" t="s">
        <v>42</v>
      </c>
      <c r="O152" s="65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AR152" s="201" t="s">
        <v>356</v>
      </c>
      <c r="AT152" s="201" t="s">
        <v>122</v>
      </c>
      <c r="AU152" s="201" t="s">
        <v>86</v>
      </c>
      <c r="AY152" s="16" t="s">
        <v>120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6" t="s">
        <v>82</v>
      </c>
      <c r="BK152" s="202">
        <f>ROUND(I152*H152,2)</f>
        <v>0</v>
      </c>
      <c r="BL152" s="16" t="s">
        <v>356</v>
      </c>
      <c r="BM152" s="201" t="s">
        <v>357</v>
      </c>
    </row>
    <row r="153" spans="2:47" s="1" customFormat="1" ht="11.25">
      <c r="B153" s="33"/>
      <c r="C153" s="34"/>
      <c r="D153" s="203" t="s">
        <v>129</v>
      </c>
      <c r="E153" s="34"/>
      <c r="F153" s="204" t="s">
        <v>358</v>
      </c>
      <c r="G153" s="34"/>
      <c r="H153" s="34"/>
      <c r="I153" s="109"/>
      <c r="J153" s="34"/>
      <c r="K153" s="34"/>
      <c r="L153" s="37"/>
      <c r="M153" s="205"/>
      <c r="N153" s="65"/>
      <c r="O153" s="65"/>
      <c r="P153" s="65"/>
      <c r="Q153" s="65"/>
      <c r="R153" s="65"/>
      <c r="S153" s="65"/>
      <c r="T153" s="66"/>
      <c r="AT153" s="16" t="s">
        <v>129</v>
      </c>
      <c r="AU153" s="16" t="s">
        <v>86</v>
      </c>
    </row>
    <row r="154" spans="2:51" s="13" customFormat="1" ht="22.5">
      <c r="B154" s="217"/>
      <c r="C154" s="218"/>
      <c r="D154" s="203" t="s">
        <v>131</v>
      </c>
      <c r="E154" s="219" t="s">
        <v>1</v>
      </c>
      <c r="F154" s="220" t="s">
        <v>359</v>
      </c>
      <c r="G154" s="218"/>
      <c r="H154" s="219" t="s">
        <v>1</v>
      </c>
      <c r="I154" s="221"/>
      <c r="J154" s="218"/>
      <c r="K154" s="218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131</v>
      </c>
      <c r="AU154" s="226" t="s">
        <v>86</v>
      </c>
      <c r="AV154" s="13" t="s">
        <v>82</v>
      </c>
      <c r="AW154" s="13" t="s">
        <v>33</v>
      </c>
      <c r="AX154" s="13" t="s">
        <v>77</v>
      </c>
      <c r="AY154" s="226" t="s">
        <v>120</v>
      </c>
    </row>
    <row r="155" spans="2:51" s="13" customFormat="1" ht="11.25">
      <c r="B155" s="217"/>
      <c r="C155" s="218"/>
      <c r="D155" s="203" t="s">
        <v>131</v>
      </c>
      <c r="E155" s="219" t="s">
        <v>1</v>
      </c>
      <c r="F155" s="220" t="s">
        <v>360</v>
      </c>
      <c r="G155" s="218"/>
      <c r="H155" s="219" t="s">
        <v>1</v>
      </c>
      <c r="I155" s="221"/>
      <c r="J155" s="218"/>
      <c r="K155" s="218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131</v>
      </c>
      <c r="AU155" s="226" t="s">
        <v>86</v>
      </c>
      <c r="AV155" s="13" t="s">
        <v>82</v>
      </c>
      <c r="AW155" s="13" t="s">
        <v>33</v>
      </c>
      <c r="AX155" s="13" t="s">
        <v>77</v>
      </c>
      <c r="AY155" s="226" t="s">
        <v>120</v>
      </c>
    </row>
    <row r="156" spans="2:51" s="13" customFormat="1" ht="22.5">
      <c r="B156" s="217"/>
      <c r="C156" s="218"/>
      <c r="D156" s="203" t="s">
        <v>131</v>
      </c>
      <c r="E156" s="219" t="s">
        <v>1</v>
      </c>
      <c r="F156" s="220" t="s">
        <v>361</v>
      </c>
      <c r="G156" s="218"/>
      <c r="H156" s="219" t="s">
        <v>1</v>
      </c>
      <c r="I156" s="221"/>
      <c r="J156" s="218"/>
      <c r="K156" s="218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131</v>
      </c>
      <c r="AU156" s="226" t="s">
        <v>86</v>
      </c>
      <c r="AV156" s="13" t="s">
        <v>82</v>
      </c>
      <c r="AW156" s="13" t="s">
        <v>33</v>
      </c>
      <c r="AX156" s="13" t="s">
        <v>77</v>
      </c>
      <c r="AY156" s="226" t="s">
        <v>120</v>
      </c>
    </row>
    <row r="157" spans="2:51" s="13" customFormat="1" ht="11.25">
      <c r="B157" s="217"/>
      <c r="C157" s="218"/>
      <c r="D157" s="203" t="s">
        <v>131</v>
      </c>
      <c r="E157" s="219" t="s">
        <v>1</v>
      </c>
      <c r="F157" s="220" t="s">
        <v>362</v>
      </c>
      <c r="G157" s="218"/>
      <c r="H157" s="219" t="s">
        <v>1</v>
      </c>
      <c r="I157" s="221"/>
      <c r="J157" s="218"/>
      <c r="K157" s="218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131</v>
      </c>
      <c r="AU157" s="226" t="s">
        <v>86</v>
      </c>
      <c r="AV157" s="13" t="s">
        <v>82</v>
      </c>
      <c r="AW157" s="13" t="s">
        <v>33</v>
      </c>
      <c r="AX157" s="13" t="s">
        <v>77</v>
      </c>
      <c r="AY157" s="226" t="s">
        <v>120</v>
      </c>
    </row>
    <row r="158" spans="2:51" s="13" customFormat="1" ht="22.5">
      <c r="B158" s="217"/>
      <c r="C158" s="218"/>
      <c r="D158" s="203" t="s">
        <v>131</v>
      </c>
      <c r="E158" s="219" t="s">
        <v>1</v>
      </c>
      <c r="F158" s="220" t="s">
        <v>363</v>
      </c>
      <c r="G158" s="218"/>
      <c r="H158" s="219" t="s">
        <v>1</v>
      </c>
      <c r="I158" s="221"/>
      <c r="J158" s="218"/>
      <c r="K158" s="218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131</v>
      </c>
      <c r="AU158" s="226" t="s">
        <v>86</v>
      </c>
      <c r="AV158" s="13" t="s">
        <v>82</v>
      </c>
      <c r="AW158" s="13" t="s">
        <v>33</v>
      </c>
      <c r="AX158" s="13" t="s">
        <v>77</v>
      </c>
      <c r="AY158" s="226" t="s">
        <v>120</v>
      </c>
    </row>
    <row r="159" spans="2:51" s="13" customFormat="1" ht="33.75">
      <c r="B159" s="217"/>
      <c r="C159" s="218"/>
      <c r="D159" s="203" t="s">
        <v>131</v>
      </c>
      <c r="E159" s="219" t="s">
        <v>1</v>
      </c>
      <c r="F159" s="220" t="s">
        <v>364</v>
      </c>
      <c r="G159" s="218"/>
      <c r="H159" s="219" t="s">
        <v>1</v>
      </c>
      <c r="I159" s="221"/>
      <c r="J159" s="218"/>
      <c r="K159" s="218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131</v>
      </c>
      <c r="AU159" s="226" t="s">
        <v>86</v>
      </c>
      <c r="AV159" s="13" t="s">
        <v>82</v>
      </c>
      <c r="AW159" s="13" t="s">
        <v>33</v>
      </c>
      <c r="AX159" s="13" t="s">
        <v>77</v>
      </c>
      <c r="AY159" s="226" t="s">
        <v>120</v>
      </c>
    </row>
    <row r="160" spans="2:51" s="13" customFormat="1" ht="11.25">
      <c r="B160" s="217"/>
      <c r="C160" s="218"/>
      <c r="D160" s="203" t="s">
        <v>131</v>
      </c>
      <c r="E160" s="219" t="s">
        <v>1</v>
      </c>
      <c r="F160" s="220" t="s">
        <v>365</v>
      </c>
      <c r="G160" s="218"/>
      <c r="H160" s="219" t="s">
        <v>1</v>
      </c>
      <c r="I160" s="221"/>
      <c r="J160" s="218"/>
      <c r="K160" s="218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131</v>
      </c>
      <c r="AU160" s="226" t="s">
        <v>86</v>
      </c>
      <c r="AV160" s="13" t="s">
        <v>82</v>
      </c>
      <c r="AW160" s="13" t="s">
        <v>33</v>
      </c>
      <c r="AX160" s="13" t="s">
        <v>77</v>
      </c>
      <c r="AY160" s="226" t="s">
        <v>120</v>
      </c>
    </row>
    <row r="161" spans="2:51" s="13" customFormat="1" ht="33.75">
      <c r="B161" s="217"/>
      <c r="C161" s="218"/>
      <c r="D161" s="203" t="s">
        <v>131</v>
      </c>
      <c r="E161" s="219" t="s">
        <v>1</v>
      </c>
      <c r="F161" s="220" t="s">
        <v>366</v>
      </c>
      <c r="G161" s="218"/>
      <c r="H161" s="219" t="s">
        <v>1</v>
      </c>
      <c r="I161" s="221"/>
      <c r="J161" s="218"/>
      <c r="K161" s="218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131</v>
      </c>
      <c r="AU161" s="226" t="s">
        <v>86</v>
      </c>
      <c r="AV161" s="13" t="s">
        <v>82</v>
      </c>
      <c r="AW161" s="13" t="s">
        <v>33</v>
      </c>
      <c r="AX161" s="13" t="s">
        <v>77</v>
      </c>
      <c r="AY161" s="226" t="s">
        <v>120</v>
      </c>
    </row>
    <row r="162" spans="2:51" s="13" customFormat="1" ht="22.5">
      <c r="B162" s="217"/>
      <c r="C162" s="218"/>
      <c r="D162" s="203" t="s">
        <v>131</v>
      </c>
      <c r="E162" s="219" t="s">
        <v>1</v>
      </c>
      <c r="F162" s="220" t="s">
        <v>367</v>
      </c>
      <c r="G162" s="218"/>
      <c r="H162" s="219" t="s">
        <v>1</v>
      </c>
      <c r="I162" s="221"/>
      <c r="J162" s="218"/>
      <c r="K162" s="218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131</v>
      </c>
      <c r="AU162" s="226" t="s">
        <v>86</v>
      </c>
      <c r="AV162" s="13" t="s">
        <v>82</v>
      </c>
      <c r="AW162" s="13" t="s">
        <v>33</v>
      </c>
      <c r="AX162" s="13" t="s">
        <v>77</v>
      </c>
      <c r="AY162" s="226" t="s">
        <v>120</v>
      </c>
    </row>
    <row r="163" spans="2:51" s="12" customFormat="1" ht="11.25">
      <c r="B163" s="206"/>
      <c r="C163" s="207"/>
      <c r="D163" s="203" t="s">
        <v>131</v>
      </c>
      <c r="E163" s="208" t="s">
        <v>1</v>
      </c>
      <c r="F163" s="209" t="s">
        <v>82</v>
      </c>
      <c r="G163" s="207"/>
      <c r="H163" s="210">
        <v>1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131</v>
      </c>
      <c r="AU163" s="216" t="s">
        <v>86</v>
      </c>
      <c r="AV163" s="12" t="s">
        <v>86</v>
      </c>
      <c r="AW163" s="12" t="s">
        <v>33</v>
      </c>
      <c r="AX163" s="12" t="s">
        <v>82</v>
      </c>
      <c r="AY163" s="216" t="s">
        <v>120</v>
      </c>
    </row>
    <row r="164" spans="2:63" s="11" customFormat="1" ht="22.9" customHeight="1">
      <c r="B164" s="174"/>
      <c r="C164" s="175"/>
      <c r="D164" s="176" t="s">
        <v>76</v>
      </c>
      <c r="E164" s="188" t="s">
        <v>368</v>
      </c>
      <c r="F164" s="188" t="s">
        <v>369</v>
      </c>
      <c r="G164" s="175"/>
      <c r="H164" s="175"/>
      <c r="I164" s="178"/>
      <c r="J164" s="189">
        <f>BK164</f>
        <v>0</v>
      </c>
      <c r="K164" s="175"/>
      <c r="L164" s="180"/>
      <c r="M164" s="181"/>
      <c r="N164" s="182"/>
      <c r="O164" s="182"/>
      <c r="P164" s="183">
        <f>SUM(P165:P178)</f>
        <v>0</v>
      </c>
      <c r="Q164" s="182"/>
      <c r="R164" s="183">
        <f>SUM(R165:R178)</f>
        <v>0</v>
      </c>
      <c r="S164" s="182"/>
      <c r="T164" s="184">
        <f>SUM(T165:T178)</f>
        <v>0</v>
      </c>
      <c r="AR164" s="185" t="s">
        <v>149</v>
      </c>
      <c r="AT164" s="186" t="s">
        <v>76</v>
      </c>
      <c r="AU164" s="186" t="s">
        <v>82</v>
      </c>
      <c r="AY164" s="185" t="s">
        <v>120</v>
      </c>
      <c r="BK164" s="187">
        <f>SUM(BK165:BK178)</f>
        <v>0</v>
      </c>
    </row>
    <row r="165" spans="2:65" s="1" customFormat="1" ht="16.5" customHeight="1">
      <c r="B165" s="33"/>
      <c r="C165" s="190" t="s">
        <v>162</v>
      </c>
      <c r="D165" s="190" t="s">
        <v>122</v>
      </c>
      <c r="E165" s="191" t="s">
        <v>370</v>
      </c>
      <c r="F165" s="192" t="s">
        <v>371</v>
      </c>
      <c r="G165" s="193" t="s">
        <v>152</v>
      </c>
      <c r="H165" s="194">
        <v>1</v>
      </c>
      <c r="I165" s="195"/>
      <c r="J165" s="196">
        <f>ROUND(I165*H165,2)</f>
        <v>0</v>
      </c>
      <c r="K165" s="192" t="s">
        <v>1</v>
      </c>
      <c r="L165" s="37"/>
      <c r="M165" s="197" t="s">
        <v>1</v>
      </c>
      <c r="N165" s="198" t="s">
        <v>42</v>
      </c>
      <c r="O165" s="65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AR165" s="201" t="s">
        <v>356</v>
      </c>
      <c r="AT165" s="201" t="s">
        <v>122</v>
      </c>
      <c r="AU165" s="201" t="s">
        <v>86</v>
      </c>
      <c r="AY165" s="16" t="s">
        <v>120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16" t="s">
        <v>82</v>
      </c>
      <c r="BK165" s="202">
        <f>ROUND(I165*H165,2)</f>
        <v>0</v>
      </c>
      <c r="BL165" s="16" t="s">
        <v>356</v>
      </c>
      <c r="BM165" s="201" t="s">
        <v>372</v>
      </c>
    </row>
    <row r="166" spans="2:47" s="1" customFormat="1" ht="11.25">
      <c r="B166" s="33"/>
      <c r="C166" s="34"/>
      <c r="D166" s="203" t="s">
        <v>129</v>
      </c>
      <c r="E166" s="34"/>
      <c r="F166" s="204" t="s">
        <v>371</v>
      </c>
      <c r="G166" s="34"/>
      <c r="H166" s="34"/>
      <c r="I166" s="109"/>
      <c r="J166" s="34"/>
      <c r="K166" s="34"/>
      <c r="L166" s="37"/>
      <c r="M166" s="205"/>
      <c r="N166" s="65"/>
      <c r="O166" s="65"/>
      <c r="P166" s="65"/>
      <c r="Q166" s="65"/>
      <c r="R166" s="65"/>
      <c r="S166" s="65"/>
      <c r="T166" s="66"/>
      <c r="AT166" s="16" t="s">
        <v>129</v>
      </c>
      <c r="AU166" s="16" t="s">
        <v>86</v>
      </c>
    </row>
    <row r="167" spans="2:51" s="13" customFormat="1" ht="22.5">
      <c r="B167" s="217"/>
      <c r="C167" s="218"/>
      <c r="D167" s="203" t="s">
        <v>131</v>
      </c>
      <c r="E167" s="219" t="s">
        <v>1</v>
      </c>
      <c r="F167" s="220" t="s">
        <v>373</v>
      </c>
      <c r="G167" s="218"/>
      <c r="H167" s="219" t="s">
        <v>1</v>
      </c>
      <c r="I167" s="221"/>
      <c r="J167" s="218"/>
      <c r="K167" s="218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131</v>
      </c>
      <c r="AU167" s="226" t="s">
        <v>86</v>
      </c>
      <c r="AV167" s="13" t="s">
        <v>82</v>
      </c>
      <c r="AW167" s="13" t="s">
        <v>33</v>
      </c>
      <c r="AX167" s="13" t="s">
        <v>77</v>
      </c>
      <c r="AY167" s="226" t="s">
        <v>120</v>
      </c>
    </row>
    <row r="168" spans="2:51" s="13" customFormat="1" ht="22.5">
      <c r="B168" s="217"/>
      <c r="C168" s="218"/>
      <c r="D168" s="203" t="s">
        <v>131</v>
      </c>
      <c r="E168" s="219" t="s">
        <v>1</v>
      </c>
      <c r="F168" s="220" t="s">
        <v>374</v>
      </c>
      <c r="G168" s="218"/>
      <c r="H168" s="219" t="s">
        <v>1</v>
      </c>
      <c r="I168" s="221"/>
      <c r="J168" s="218"/>
      <c r="K168" s="218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131</v>
      </c>
      <c r="AU168" s="226" t="s">
        <v>86</v>
      </c>
      <c r="AV168" s="13" t="s">
        <v>82</v>
      </c>
      <c r="AW168" s="13" t="s">
        <v>33</v>
      </c>
      <c r="AX168" s="13" t="s">
        <v>77</v>
      </c>
      <c r="AY168" s="226" t="s">
        <v>120</v>
      </c>
    </row>
    <row r="169" spans="2:51" s="12" customFormat="1" ht="11.25">
      <c r="B169" s="206"/>
      <c r="C169" s="207"/>
      <c r="D169" s="203" t="s">
        <v>131</v>
      </c>
      <c r="E169" s="208" t="s">
        <v>1</v>
      </c>
      <c r="F169" s="209" t="s">
        <v>82</v>
      </c>
      <c r="G169" s="207"/>
      <c r="H169" s="210">
        <v>1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131</v>
      </c>
      <c r="AU169" s="216" t="s">
        <v>86</v>
      </c>
      <c r="AV169" s="12" t="s">
        <v>86</v>
      </c>
      <c r="AW169" s="12" t="s">
        <v>33</v>
      </c>
      <c r="AX169" s="12" t="s">
        <v>82</v>
      </c>
      <c r="AY169" s="216" t="s">
        <v>120</v>
      </c>
    </row>
    <row r="170" spans="2:65" s="1" customFormat="1" ht="16.5" customHeight="1">
      <c r="B170" s="33"/>
      <c r="C170" s="190" t="s">
        <v>168</v>
      </c>
      <c r="D170" s="190" t="s">
        <v>122</v>
      </c>
      <c r="E170" s="191" t="s">
        <v>375</v>
      </c>
      <c r="F170" s="192" t="s">
        <v>376</v>
      </c>
      <c r="G170" s="193" t="s">
        <v>152</v>
      </c>
      <c r="H170" s="194">
        <v>1</v>
      </c>
      <c r="I170" s="195"/>
      <c r="J170" s="196">
        <f>ROUND(I170*H170,2)</f>
        <v>0</v>
      </c>
      <c r="K170" s="192" t="s">
        <v>1</v>
      </c>
      <c r="L170" s="37"/>
      <c r="M170" s="197" t="s">
        <v>1</v>
      </c>
      <c r="N170" s="198" t="s">
        <v>42</v>
      </c>
      <c r="O170" s="65"/>
      <c r="P170" s="199">
        <f>O170*H170</f>
        <v>0</v>
      </c>
      <c r="Q170" s="199">
        <v>0</v>
      </c>
      <c r="R170" s="199">
        <f>Q170*H170</f>
        <v>0</v>
      </c>
      <c r="S170" s="199">
        <v>0</v>
      </c>
      <c r="T170" s="200">
        <f>S170*H170</f>
        <v>0</v>
      </c>
      <c r="AR170" s="201" t="s">
        <v>356</v>
      </c>
      <c r="AT170" s="201" t="s">
        <v>122</v>
      </c>
      <c r="AU170" s="201" t="s">
        <v>86</v>
      </c>
      <c r="AY170" s="16" t="s">
        <v>120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16" t="s">
        <v>82</v>
      </c>
      <c r="BK170" s="202">
        <f>ROUND(I170*H170,2)</f>
        <v>0</v>
      </c>
      <c r="BL170" s="16" t="s">
        <v>356</v>
      </c>
      <c r="BM170" s="201" t="s">
        <v>377</v>
      </c>
    </row>
    <row r="171" spans="2:47" s="1" customFormat="1" ht="11.25">
      <c r="B171" s="33"/>
      <c r="C171" s="34"/>
      <c r="D171" s="203" t="s">
        <v>129</v>
      </c>
      <c r="E171" s="34"/>
      <c r="F171" s="204" t="s">
        <v>376</v>
      </c>
      <c r="G171" s="34"/>
      <c r="H171" s="34"/>
      <c r="I171" s="109"/>
      <c r="J171" s="34"/>
      <c r="K171" s="34"/>
      <c r="L171" s="37"/>
      <c r="M171" s="205"/>
      <c r="N171" s="65"/>
      <c r="O171" s="65"/>
      <c r="P171" s="65"/>
      <c r="Q171" s="65"/>
      <c r="R171" s="65"/>
      <c r="S171" s="65"/>
      <c r="T171" s="66"/>
      <c r="AT171" s="16" t="s">
        <v>129</v>
      </c>
      <c r="AU171" s="16" t="s">
        <v>86</v>
      </c>
    </row>
    <row r="172" spans="2:51" s="13" customFormat="1" ht="22.5">
      <c r="B172" s="217"/>
      <c r="C172" s="218"/>
      <c r="D172" s="203" t="s">
        <v>131</v>
      </c>
      <c r="E172" s="219" t="s">
        <v>1</v>
      </c>
      <c r="F172" s="220" t="s">
        <v>378</v>
      </c>
      <c r="G172" s="218"/>
      <c r="H172" s="219" t="s">
        <v>1</v>
      </c>
      <c r="I172" s="221"/>
      <c r="J172" s="218"/>
      <c r="K172" s="218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131</v>
      </c>
      <c r="AU172" s="226" t="s">
        <v>86</v>
      </c>
      <c r="AV172" s="13" t="s">
        <v>82</v>
      </c>
      <c r="AW172" s="13" t="s">
        <v>33</v>
      </c>
      <c r="AX172" s="13" t="s">
        <v>77</v>
      </c>
      <c r="AY172" s="226" t="s">
        <v>120</v>
      </c>
    </row>
    <row r="173" spans="2:51" s="13" customFormat="1" ht="22.5">
      <c r="B173" s="217"/>
      <c r="C173" s="218"/>
      <c r="D173" s="203" t="s">
        <v>131</v>
      </c>
      <c r="E173" s="219" t="s">
        <v>1</v>
      </c>
      <c r="F173" s="220" t="s">
        <v>379</v>
      </c>
      <c r="G173" s="218"/>
      <c r="H173" s="219" t="s">
        <v>1</v>
      </c>
      <c r="I173" s="221"/>
      <c r="J173" s="218"/>
      <c r="K173" s="218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131</v>
      </c>
      <c r="AU173" s="226" t="s">
        <v>86</v>
      </c>
      <c r="AV173" s="13" t="s">
        <v>82</v>
      </c>
      <c r="AW173" s="13" t="s">
        <v>33</v>
      </c>
      <c r="AX173" s="13" t="s">
        <v>77</v>
      </c>
      <c r="AY173" s="226" t="s">
        <v>120</v>
      </c>
    </row>
    <row r="174" spans="2:51" s="12" customFormat="1" ht="11.25">
      <c r="B174" s="206"/>
      <c r="C174" s="207"/>
      <c r="D174" s="203" t="s">
        <v>131</v>
      </c>
      <c r="E174" s="208" t="s">
        <v>1</v>
      </c>
      <c r="F174" s="209" t="s">
        <v>82</v>
      </c>
      <c r="G174" s="207"/>
      <c r="H174" s="210">
        <v>1</v>
      </c>
      <c r="I174" s="211"/>
      <c r="J174" s="207"/>
      <c r="K174" s="207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131</v>
      </c>
      <c r="AU174" s="216" t="s">
        <v>86</v>
      </c>
      <c r="AV174" s="12" t="s">
        <v>86</v>
      </c>
      <c r="AW174" s="12" t="s">
        <v>33</v>
      </c>
      <c r="AX174" s="12" t="s">
        <v>82</v>
      </c>
      <c r="AY174" s="216" t="s">
        <v>120</v>
      </c>
    </row>
    <row r="175" spans="2:65" s="1" customFormat="1" ht="16.5" customHeight="1">
      <c r="B175" s="33"/>
      <c r="C175" s="190" t="s">
        <v>176</v>
      </c>
      <c r="D175" s="190" t="s">
        <v>122</v>
      </c>
      <c r="E175" s="191" t="s">
        <v>380</v>
      </c>
      <c r="F175" s="192" t="s">
        <v>381</v>
      </c>
      <c r="G175" s="193" t="s">
        <v>355</v>
      </c>
      <c r="H175" s="194">
        <v>1</v>
      </c>
      <c r="I175" s="195"/>
      <c r="J175" s="196">
        <f>ROUND(I175*H175,2)</f>
        <v>0</v>
      </c>
      <c r="K175" s="192" t="s">
        <v>1</v>
      </c>
      <c r="L175" s="37"/>
      <c r="M175" s="197" t="s">
        <v>1</v>
      </c>
      <c r="N175" s="198" t="s">
        <v>42</v>
      </c>
      <c r="O175" s="65"/>
      <c r="P175" s="199">
        <f>O175*H175</f>
        <v>0</v>
      </c>
      <c r="Q175" s="199">
        <v>0</v>
      </c>
      <c r="R175" s="199">
        <f>Q175*H175</f>
        <v>0</v>
      </c>
      <c r="S175" s="199">
        <v>0</v>
      </c>
      <c r="T175" s="200">
        <f>S175*H175</f>
        <v>0</v>
      </c>
      <c r="AR175" s="201" t="s">
        <v>356</v>
      </c>
      <c r="AT175" s="201" t="s">
        <v>122</v>
      </c>
      <c r="AU175" s="201" t="s">
        <v>86</v>
      </c>
      <c r="AY175" s="16" t="s">
        <v>120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16" t="s">
        <v>82</v>
      </c>
      <c r="BK175" s="202">
        <f>ROUND(I175*H175,2)</f>
        <v>0</v>
      </c>
      <c r="BL175" s="16" t="s">
        <v>356</v>
      </c>
      <c r="BM175" s="201" t="s">
        <v>382</v>
      </c>
    </row>
    <row r="176" spans="2:47" s="1" customFormat="1" ht="11.25">
      <c r="B176" s="33"/>
      <c r="C176" s="34"/>
      <c r="D176" s="203" t="s">
        <v>129</v>
      </c>
      <c r="E176" s="34"/>
      <c r="F176" s="204" t="s">
        <v>381</v>
      </c>
      <c r="G176" s="34"/>
      <c r="H176" s="34"/>
      <c r="I176" s="109"/>
      <c r="J176" s="34"/>
      <c r="K176" s="34"/>
      <c r="L176" s="37"/>
      <c r="M176" s="205"/>
      <c r="N176" s="65"/>
      <c r="O176" s="65"/>
      <c r="P176" s="65"/>
      <c r="Q176" s="65"/>
      <c r="R176" s="65"/>
      <c r="S176" s="65"/>
      <c r="T176" s="66"/>
      <c r="AT176" s="16" t="s">
        <v>129</v>
      </c>
      <c r="AU176" s="16" t="s">
        <v>86</v>
      </c>
    </row>
    <row r="177" spans="2:51" s="13" customFormat="1" ht="11.25">
      <c r="B177" s="217"/>
      <c r="C177" s="218"/>
      <c r="D177" s="203" t="s">
        <v>131</v>
      </c>
      <c r="E177" s="219" t="s">
        <v>1</v>
      </c>
      <c r="F177" s="220" t="s">
        <v>381</v>
      </c>
      <c r="G177" s="218"/>
      <c r="H177" s="219" t="s">
        <v>1</v>
      </c>
      <c r="I177" s="221"/>
      <c r="J177" s="218"/>
      <c r="K177" s="218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131</v>
      </c>
      <c r="AU177" s="226" t="s">
        <v>86</v>
      </c>
      <c r="AV177" s="13" t="s">
        <v>82</v>
      </c>
      <c r="AW177" s="13" t="s">
        <v>33</v>
      </c>
      <c r="AX177" s="13" t="s">
        <v>77</v>
      </c>
      <c r="AY177" s="226" t="s">
        <v>120</v>
      </c>
    </row>
    <row r="178" spans="2:51" s="12" customFormat="1" ht="11.25">
      <c r="B178" s="206"/>
      <c r="C178" s="207"/>
      <c r="D178" s="203" t="s">
        <v>131</v>
      </c>
      <c r="E178" s="208" t="s">
        <v>1</v>
      </c>
      <c r="F178" s="209" t="s">
        <v>82</v>
      </c>
      <c r="G178" s="207"/>
      <c r="H178" s="210">
        <v>1</v>
      </c>
      <c r="I178" s="211"/>
      <c r="J178" s="207"/>
      <c r="K178" s="207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131</v>
      </c>
      <c r="AU178" s="216" t="s">
        <v>86</v>
      </c>
      <c r="AV178" s="12" t="s">
        <v>86</v>
      </c>
      <c r="AW178" s="12" t="s">
        <v>33</v>
      </c>
      <c r="AX178" s="12" t="s">
        <v>82</v>
      </c>
      <c r="AY178" s="216" t="s">
        <v>120</v>
      </c>
    </row>
    <row r="179" spans="2:63" s="11" customFormat="1" ht="22.9" customHeight="1">
      <c r="B179" s="174"/>
      <c r="C179" s="175"/>
      <c r="D179" s="176" t="s">
        <v>76</v>
      </c>
      <c r="E179" s="188" t="s">
        <v>383</v>
      </c>
      <c r="F179" s="188" t="s">
        <v>384</v>
      </c>
      <c r="G179" s="175"/>
      <c r="H179" s="175"/>
      <c r="I179" s="178"/>
      <c r="J179" s="189">
        <f>BK179</f>
        <v>0</v>
      </c>
      <c r="K179" s="175"/>
      <c r="L179" s="180"/>
      <c r="M179" s="181"/>
      <c r="N179" s="182"/>
      <c r="O179" s="182"/>
      <c r="P179" s="183">
        <f>SUM(P180:P187)</f>
        <v>0</v>
      </c>
      <c r="Q179" s="182"/>
      <c r="R179" s="183">
        <f>SUM(R180:R187)</f>
        <v>0</v>
      </c>
      <c r="S179" s="182"/>
      <c r="T179" s="184">
        <f>SUM(T180:T187)</f>
        <v>0</v>
      </c>
      <c r="AR179" s="185" t="s">
        <v>149</v>
      </c>
      <c r="AT179" s="186" t="s">
        <v>76</v>
      </c>
      <c r="AU179" s="186" t="s">
        <v>82</v>
      </c>
      <c r="AY179" s="185" t="s">
        <v>120</v>
      </c>
      <c r="BK179" s="187">
        <f>SUM(BK180:BK187)</f>
        <v>0</v>
      </c>
    </row>
    <row r="180" spans="2:65" s="1" customFormat="1" ht="16.5" customHeight="1">
      <c r="B180" s="33"/>
      <c r="C180" s="190" t="s">
        <v>182</v>
      </c>
      <c r="D180" s="190" t="s">
        <v>122</v>
      </c>
      <c r="E180" s="191" t="s">
        <v>385</v>
      </c>
      <c r="F180" s="192" t="s">
        <v>386</v>
      </c>
      <c r="G180" s="193" t="s">
        <v>152</v>
      </c>
      <c r="H180" s="194">
        <v>1</v>
      </c>
      <c r="I180" s="195"/>
      <c r="J180" s="196">
        <f>ROUND(I180*H180,2)</f>
        <v>0</v>
      </c>
      <c r="K180" s="192" t="s">
        <v>1</v>
      </c>
      <c r="L180" s="37"/>
      <c r="M180" s="197" t="s">
        <v>1</v>
      </c>
      <c r="N180" s="198" t="s">
        <v>42</v>
      </c>
      <c r="O180" s="65"/>
      <c r="P180" s="199">
        <f>O180*H180</f>
        <v>0</v>
      </c>
      <c r="Q180" s="199">
        <v>0</v>
      </c>
      <c r="R180" s="199">
        <f>Q180*H180</f>
        <v>0</v>
      </c>
      <c r="S180" s="199">
        <v>0</v>
      </c>
      <c r="T180" s="200">
        <f>S180*H180</f>
        <v>0</v>
      </c>
      <c r="AR180" s="201" t="s">
        <v>356</v>
      </c>
      <c r="AT180" s="201" t="s">
        <v>122</v>
      </c>
      <c r="AU180" s="201" t="s">
        <v>86</v>
      </c>
      <c r="AY180" s="16" t="s">
        <v>120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16" t="s">
        <v>82</v>
      </c>
      <c r="BK180" s="202">
        <f>ROUND(I180*H180,2)</f>
        <v>0</v>
      </c>
      <c r="BL180" s="16" t="s">
        <v>356</v>
      </c>
      <c r="BM180" s="201" t="s">
        <v>387</v>
      </c>
    </row>
    <row r="181" spans="2:47" s="1" customFormat="1" ht="11.25">
      <c r="B181" s="33"/>
      <c r="C181" s="34"/>
      <c r="D181" s="203" t="s">
        <v>129</v>
      </c>
      <c r="E181" s="34"/>
      <c r="F181" s="204" t="s">
        <v>386</v>
      </c>
      <c r="G181" s="34"/>
      <c r="H181" s="34"/>
      <c r="I181" s="109"/>
      <c r="J181" s="34"/>
      <c r="K181" s="34"/>
      <c r="L181" s="37"/>
      <c r="M181" s="205"/>
      <c r="N181" s="65"/>
      <c r="O181" s="65"/>
      <c r="P181" s="65"/>
      <c r="Q181" s="65"/>
      <c r="R181" s="65"/>
      <c r="S181" s="65"/>
      <c r="T181" s="66"/>
      <c r="AT181" s="16" t="s">
        <v>129</v>
      </c>
      <c r="AU181" s="16" t="s">
        <v>86</v>
      </c>
    </row>
    <row r="182" spans="2:51" s="13" customFormat="1" ht="11.25">
      <c r="B182" s="217"/>
      <c r="C182" s="218"/>
      <c r="D182" s="203" t="s">
        <v>131</v>
      </c>
      <c r="E182" s="219" t="s">
        <v>1</v>
      </c>
      <c r="F182" s="220" t="s">
        <v>381</v>
      </c>
      <c r="G182" s="218"/>
      <c r="H182" s="219" t="s">
        <v>1</v>
      </c>
      <c r="I182" s="221"/>
      <c r="J182" s="218"/>
      <c r="K182" s="218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131</v>
      </c>
      <c r="AU182" s="226" t="s">
        <v>86</v>
      </c>
      <c r="AV182" s="13" t="s">
        <v>82</v>
      </c>
      <c r="AW182" s="13" t="s">
        <v>33</v>
      </c>
      <c r="AX182" s="13" t="s">
        <v>77</v>
      </c>
      <c r="AY182" s="226" t="s">
        <v>120</v>
      </c>
    </row>
    <row r="183" spans="2:51" s="12" customFormat="1" ht="11.25">
      <c r="B183" s="206"/>
      <c r="C183" s="207"/>
      <c r="D183" s="203" t="s">
        <v>131</v>
      </c>
      <c r="E183" s="208" t="s">
        <v>1</v>
      </c>
      <c r="F183" s="209" t="s">
        <v>82</v>
      </c>
      <c r="G183" s="207"/>
      <c r="H183" s="210">
        <v>1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131</v>
      </c>
      <c r="AU183" s="216" t="s">
        <v>86</v>
      </c>
      <c r="AV183" s="12" t="s">
        <v>86</v>
      </c>
      <c r="AW183" s="12" t="s">
        <v>33</v>
      </c>
      <c r="AX183" s="12" t="s">
        <v>82</v>
      </c>
      <c r="AY183" s="216" t="s">
        <v>120</v>
      </c>
    </row>
    <row r="184" spans="2:65" s="1" customFormat="1" ht="24" customHeight="1">
      <c r="B184" s="33"/>
      <c r="C184" s="190" t="s">
        <v>190</v>
      </c>
      <c r="D184" s="190" t="s">
        <v>122</v>
      </c>
      <c r="E184" s="191" t="s">
        <v>388</v>
      </c>
      <c r="F184" s="192" t="s">
        <v>389</v>
      </c>
      <c r="G184" s="193" t="s">
        <v>355</v>
      </c>
      <c r="H184" s="194">
        <v>1</v>
      </c>
      <c r="I184" s="195"/>
      <c r="J184" s="196">
        <f>ROUND(I184*H184,2)</f>
        <v>0</v>
      </c>
      <c r="K184" s="192" t="s">
        <v>1</v>
      </c>
      <c r="L184" s="37"/>
      <c r="M184" s="197" t="s">
        <v>1</v>
      </c>
      <c r="N184" s="198" t="s">
        <v>42</v>
      </c>
      <c r="O184" s="65"/>
      <c r="P184" s="199">
        <f>O184*H184</f>
        <v>0</v>
      </c>
      <c r="Q184" s="199">
        <v>0</v>
      </c>
      <c r="R184" s="199">
        <f>Q184*H184</f>
        <v>0</v>
      </c>
      <c r="S184" s="199">
        <v>0</v>
      </c>
      <c r="T184" s="200">
        <f>S184*H184</f>
        <v>0</v>
      </c>
      <c r="AR184" s="201" t="s">
        <v>356</v>
      </c>
      <c r="AT184" s="201" t="s">
        <v>122</v>
      </c>
      <c r="AU184" s="201" t="s">
        <v>86</v>
      </c>
      <c r="AY184" s="16" t="s">
        <v>120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16" t="s">
        <v>82</v>
      </c>
      <c r="BK184" s="202">
        <f>ROUND(I184*H184,2)</f>
        <v>0</v>
      </c>
      <c r="BL184" s="16" t="s">
        <v>356</v>
      </c>
      <c r="BM184" s="201" t="s">
        <v>390</v>
      </c>
    </row>
    <row r="185" spans="2:47" s="1" customFormat="1" ht="19.5">
      <c r="B185" s="33"/>
      <c r="C185" s="34"/>
      <c r="D185" s="203" t="s">
        <v>129</v>
      </c>
      <c r="E185" s="34"/>
      <c r="F185" s="204" t="s">
        <v>389</v>
      </c>
      <c r="G185" s="34"/>
      <c r="H185" s="34"/>
      <c r="I185" s="109"/>
      <c r="J185" s="34"/>
      <c r="K185" s="34"/>
      <c r="L185" s="37"/>
      <c r="M185" s="205"/>
      <c r="N185" s="65"/>
      <c r="O185" s="65"/>
      <c r="P185" s="65"/>
      <c r="Q185" s="65"/>
      <c r="R185" s="65"/>
      <c r="S185" s="65"/>
      <c r="T185" s="66"/>
      <c r="AT185" s="16" t="s">
        <v>129</v>
      </c>
      <c r="AU185" s="16" t="s">
        <v>86</v>
      </c>
    </row>
    <row r="186" spans="2:51" s="13" customFormat="1" ht="22.5">
      <c r="B186" s="217"/>
      <c r="C186" s="218"/>
      <c r="D186" s="203" t="s">
        <v>131</v>
      </c>
      <c r="E186" s="219" t="s">
        <v>1</v>
      </c>
      <c r="F186" s="220" t="s">
        <v>391</v>
      </c>
      <c r="G186" s="218"/>
      <c r="H186" s="219" t="s">
        <v>1</v>
      </c>
      <c r="I186" s="221"/>
      <c r="J186" s="218"/>
      <c r="K186" s="218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131</v>
      </c>
      <c r="AU186" s="226" t="s">
        <v>86</v>
      </c>
      <c r="AV186" s="13" t="s">
        <v>82</v>
      </c>
      <c r="AW186" s="13" t="s">
        <v>33</v>
      </c>
      <c r="AX186" s="13" t="s">
        <v>77</v>
      </c>
      <c r="AY186" s="226" t="s">
        <v>120</v>
      </c>
    </row>
    <row r="187" spans="2:51" s="12" customFormat="1" ht="11.25">
      <c r="B187" s="206"/>
      <c r="C187" s="207"/>
      <c r="D187" s="203" t="s">
        <v>131</v>
      </c>
      <c r="E187" s="208" t="s">
        <v>1</v>
      </c>
      <c r="F187" s="209" t="s">
        <v>82</v>
      </c>
      <c r="G187" s="207"/>
      <c r="H187" s="210">
        <v>1</v>
      </c>
      <c r="I187" s="211"/>
      <c r="J187" s="207"/>
      <c r="K187" s="207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131</v>
      </c>
      <c r="AU187" s="216" t="s">
        <v>86</v>
      </c>
      <c r="AV187" s="12" t="s">
        <v>86</v>
      </c>
      <c r="AW187" s="12" t="s">
        <v>33</v>
      </c>
      <c r="AX187" s="12" t="s">
        <v>82</v>
      </c>
      <c r="AY187" s="216" t="s">
        <v>120</v>
      </c>
    </row>
    <row r="188" spans="2:63" s="11" customFormat="1" ht="22.9" customHeight="1">
      <c r="B188" s="174"/>
      <c r="C188" s="175"/>
      <c r="D188" s="176" t="s">
        <v>76</v>
      </c>
      <c r="E188" s="188" t="s">
        <v>392</v>
      </c>
      <c r="F188" s="188" t="s">
        <v>393</v>
      </c>
      <c r="G188" s="175"/>
      <c r="H188" s="175"/>
      <c r="I188" s="178"/>
      <c r="J188" s="189">
        <f>BK188</f>
        <v>0</v>
      </c>
      <c r="K188" s="175"/>
      <c r="L188" s="180"/>
      <c r="M188" s="181"/>
      <c r="N188" s="182"/>
      <c r="O188" s="182"/>
      <c r="P188" s="183">
        <f>SUM(P189:P206)</f>
        <v>0</v>
      </c>
      <c r="Q188" s="182"/>
      <c r="R188" s="183">
        <f>SUM(R189:R206)</f>
        <v>0</v>
      </c>
      <c r="S188" s="182"/>
      <c r="T188" s="184">
        <f>SUM(T189:T206)</f>
        <v>0</v>
      </c>
      <c r="AR188" s="185" t="s">
        <v>149</v>
      </c>
      <c r="AT188" s="186" t="s">
        <v>76</v>
      </c>
      <c r="AU188" s="186" t="s">
        <v>82</v>
      </c>
      <c r="AY188" s="185" t="s">
        <v>120</v>
      </c>
      <c r="BK188" s="187">
        <f>SUM(BK189:BK206)</f>
        <v>0</v>
      </c>
    </row>
    <row r="189" spans="2:65" s="1" customFormat="1" ht="16.5" customHeight="1">
      <c r="B189" s="33"/>
      <c r="C189" s="190" t="s">
        <v>196</v>
      </c>
      <c r="D189" s="190" t="s">
        <v>122</v>
      </c>
      <c r="E189" s="191" t="s">
        <v>394</v>
      </c>
      <c r="F189" s="192" t="s">
        <v>395</v>
      </c>
      <c r="G189" s="193" t="s">
        <v>355</v>
      </c>
      <c r="H189" s="194">
        <v>1</v>
      </c>
      <c r="I189" s="195"/>
      <c r="J189" s="196">
        <f>ROUND(I189*H189,2)</f>
        <v>0</v>
      </c>
      <c r="K189" s="192" t="s">
        <v>1</v>
      </c>
      <c r="L189" s="37"/>
      <c r="M189" s="197" t="s">
        <v>1</v>
      </c>
      <c r="N189" s="198" t="s">
        <v>42</v>
      </c>
      <c r="O189" s="65"/>
      <c r="P189" s="199">
        <f>O189*H189</f>
        <v>0</v>
      </c>
      <c r="Q189" s="199">
        <v>0</v>
      </c>
      <c r="R189" s="199">
        <f>Q189*H189</f>
        <v>0</v>
      </c>
      <c r="S189" s="199">
        <v>0</v>
      </c>
      <c r="T189" s="200">
        <f>S189*H189</f>
        <v>0</v>
      </c>
      <c r="AR189" s="201" t="s">
        <v>356</v>
      </c>
      <c r="AT189" s="201" t="s">
        <v>122</v>
      </c>
      <c r="AU189" s="201" t="s">
        <v>86</v>
      </c>
      <c r="AY189" s="16" t="s">
        <v>120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16" t="s">
        <v>82</v>
      </c>
      <c r="BK189" s="202">
        <f>ROUND(I189*H189,2)</f>
        <v>0</v>
      </c>
      <c r="BL189" s="16" t="s">
        <v>356</v>
      </c>
      <c r="BM189" s="201" t="s">
        <v>396</v>
      </c>
    </row>
    <row r="190" spans="2:47" s="1" customFormat="1" ht="11.25">
      <c r="B190" s="33"/>
      <c r="C190" s="34"/>
      <c r="D190" s="203" t="s">
        <v>129</v>
      </c>
      <c r="E190" s="34"/>
      <c r="F190" s="204" t="s">
        <v>395</v>
      </c>
      <c r="G190" s="34"/>
      <c r="H190" s="34"/>
      <c r="I190" s="109"/>
      <c r="J190" s="34"/>
      <c r="K190" s="34"/>
      <c r="L190" s="37"/>
      <c r="M190" s="205"/>
      <c r="N190" s="65"/>
      <c r="O190" s="65"/>
      <c r="P190" s="65"/>
      <c r="Q190" s="65"/>
      <c r="R190" s="65"/>
      <c r="S190" s="65"/>
      <c r="T190" s="66"/>
      <c r="AT190" s="16" t="s">
        <v>129</v>
      </c>
      <c r="AU190" s="16" t="s">
        <v>86</v>
      </c>
    </row>
    <row r="191" spans="2:51" s="13" customFormat="1" ht="22.5">
      <c r="B191" s="217"/>
      <c r="C191" s="218"/>
      <c r="D191" s="203" t="s">
        <v>131</v>
      </c>
      <c r="E191" s="219" t="s">
        <v>1</v>
      </c>
      <c r="F191" s="220" t="s">
        <v>397</v>
      </c>
      <c r="G191" s="218"/>
      <c r="H191" s="219" t="s">
        <v>1</v>
      </c>
      <c r="I191" s="221"/>
      <c r="J191" s="218"/>
      <c r="K191" s="218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131</v>
      </c>
      <c r="AU191" s="226" t="s">
        <v>86</v>
      </c>
      <c r="AV191" s="13" t="s">
        <v>82</v>
      </c>
      <c r="AW191" s="13" t="s">
        <v>33</v>
      </c>
      <c r="AX191" s="13" t="s">
        <v>77</v>
      </c>
      <c r="AY191" s="226" t="s">
        <v>120</v>
      </c>
    </row>
    <row r="192" spans="2:51" s="13" customFormat="1" ht="11.25">
      <c r="B192" s="217"/>
      <c r="C192" s="218"/>
      <c r="D192" s="203" t="s">
        <v>131</v>
      </c>
      <c r="E192" s="219" t="s">
        <v>1</v>
      </c>
      <c r="F192" s="220" t="s">
        <v>398</v>
      </c>
      <c r="G192" s="218"/>
      <c r="H192" s="219" t="s">
        <v>1</v>
      </c>
      <c r="I192" s="221"/>
      <c r="J192" s="218"/>
      <c r="K192" s="218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131</v>
      </c>
      <c r="AU192" s="226" t="s">
        <v>86</v>
      </c>
      <c r="AV192" s="13" t="s">
        <v>82</v>
      </c>
      <c r="AW192" s="13" t="s">
        <v>33</v>
      </c>
      <c r="AX192" s="13" t="s">
        <v>77</v>
      </c>
      <c r="AY192" s="226" t="s">
        <v>120</v>
      </c>
    </row>
    <row r="193" spans="2:51" s="13" customFormat="1" ht="11.25">
      <c r="B193" s="217"/>
      <c r="C193" s="218"/>
      <c r="D193" s="203" t="s">
        <v>131</v>
      </c>
      <c r="E193" s="219" t="s">
        <v>1</v>
      </c>
      <c r="F193" s="220" t="s">
        <v>399</v>
      </c>
      <c r="G193" s="218"/>
      <c r="H193" s="219" t="s">
        <v>1</v>
      </c>
      <c r="I193" s="221"/>
      <c r="J193" s="218"/>
      <c r="K193" s="218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131</v>
      </c>
      <c r="AU193" s="226" t="s">
        <v>86</v>
      </c>
      <c r="AV193" s="13" t="s">
        <v>82</v>
      </c>
      <c r="AW193" s="13" t="s">
        <v>33</v>
      </c>
      <c r="AX193" s="13" t="s">
        <v>77</v>
      </c>
      <c r="AY193" s="226" t="s">
        <v>120</v>
      </c>
    </row>
    <row r="194" spans="2:51" s="12" customFormat="1" ht="11.25">
      <c r="B194" s="206"/>
      <c r="C194" s="207"/>
      <c r="D194" s="203" t="s">
        <v>131</v>
      </c>
      <c r="E194" s="208" t="s">
        <v>1</v>
      </c>
      <c r="F194" s="209" t="s">
        <v>82</v>
      </c>
      <c r="G194" s="207"/>
      <c r="H194" s="210">
        <v>1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131</v>
      </c>
      <c r="AU194" s="216" t="s">
        <v>86</v>
      </c>
      <c r="AV194" s="12" t="s">
        <v>86</v>
      </c>
      <c r="AW194" s="12" t="s">
        <v>33</v>
      </c>
      <c r="AX194" s="12" t="s">
        <v>82</v>
      </c>
      <c r="AY194" s="216" t="s">
        <v>120</v>
      </c>
    </row>
    <row r="195" spans="2:65" s="1" customFormat="1" ht="16.5" customHeight="1">
      <c r="B195" s="33"/>
      <c r="C195" s="190" t="s">
        <v>201</v>
      </c>
      <c r="D195" s="190" t="s">
        <v>122</v>
      </c>
      <c r="E195" s="191" t="s">
        <v>400</v>
      </c>
      <c r="F195" s="192" t="s">
        <v>401</v>
      </c>
      <c r="G195" s="193" t="s">
        <v>355</v>
      </c>
      <c r="H195" s="194">
        <v>1</v>
      </c>
      <c r="I195" s="195"/>
      <c r="J195" s="196">
        <f>ROUND(I195*H195,2)</f>
        <v>0</v>
      </c>
      <c r="K195" s="192" t="s">
        <v>1</v>
      </c>
      <c r="L195" s="37"/>
      <c r="M195" s="197" t="s">
        <v>1</v>
      </c>
      <c r="N195" s="198" t="s">
        <v>42</v>
      </c>
      <c r="O195" s="65"/>
      <c r="P195" s="199">
        <f>O195*H195</f>
        <v>0</v>
      </c>
      <c r="Q195" s="199">
        <v>0</v>
      </c>
      <c r="R195" s="199">
        <f>Q195*H195</f>
        <v>0</v>
      </c>
      <c r="S195" s="199">
        <v>0</v>
      </c>
      <c r="T195" s="200">
        <f>S195*H195</f>
        <v>0</v>
      </c>
      <c r="AR195" s="201" t="s">
        <v>356</v>
      </c>
      <c r="AT195" s="201" t="s">
        <v>122</v>
      </c>
      <c r="AU195" s="201" t="s">
        <v>86</v>
      </c>
      <c r="AY195" s="16" t="s">
        <v>120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16" t="s">
        <v>82</v>
      </c>
      <c r="BK195" s="202">
        <f>ROUND(I195*H195,2)</f>
        <v>0</v>
      </c>
      <c r="BL195" s="16" t="s">
        <v>356</v>
      </c>
      <c r="BM195" s="201" t="s">
        <v>402</v>
      </c>
    </row>
    <row r="196" spans="2:47" s="1" customFormat="1" ht="11.25">
      <c r="B196" s="33"/>
      <c r="C196" s="34"/>
      <c r="D196" s="203" t="s">
        <v>129</v>
      </c>
      <c r="E196" s="34"/>
      <c r="F196" s="204" t="s">
        <v>401</v>
      </c>
      <c r="G196" s="34"/>
      <c r="H196" s="34"/>
      <c r="I196" s="109"/>
      <c r="J196" s="34"/>
      <c r="K196" s="34"/>
      <c r="L196" s="37"/>
      <c r="M196" s="205"/>
      <c r="N196" s="65"/>
      <c r="O196" s="65"/>
      <c r="P196" s="65"/>
      <c r="Q196" s="65"/>
      <c r="R196" s="65"/>
      <c r="S196" s="65"/>
      <c r="T196" s="66"/>
      <c r="AT196" s="16" t="s">
        <v>129</v>
      </c>
      <c r="AU196" s="16" t="s">
        <v>86</v>
      </c>
    </row>
    <row r="197" spans="2:51" s="13" customFormat="1" ht="11.25">
      <c r="B197" s="217"/>
      <c r="C197" s="218"/>
      <c r="D197" s="203" t="s">
        <v>131</v>
      </c>
      <c r="E197" s="219" t="s">
        <v>1</v>
      </c>
      <c r="F197" s="220" t="s">
        <v>403</v>
      </c>
      <c r="G197" s="218"/>
      <c r="H197" s="219" t="s">
        <v>1</v>
      </c>
      <c r="I197" s="221"/>
      <c r="J197" s="218"/>
      <c r="K197" s="218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131</v>
      </c>
      <c r="AU197" s="226" t="s">
        <v>86</v>
      </c>
      <c r="AV197" s="13" t="s">
        <v>82</v>
      </c>
      <c r="AW197" s="13" t="s">
        <v>33</v>
      </c>
      <c r="AX197" s="13" t="s">
        <v>77</v>
      </c>
      <c r="AY197" s="226" t="s">
        <v>120</v>
      </c>
    </row>
    <row r="198" spans="2:51" s="13" customFormat="1" ht="22.5">
      <c r="B198" s="217"/>
      <c r="C198" s="218"/>
      <c r="D198" s="203" t="s">
        <v>131</v>
      </c>
      <c r="E198" s="219" t="s">
        <v>1</v>
      </c>
      <c r="F198" s="220" t="s">
        <v>404</v>
      </c>
      <c r="G198" s="218"/>
      <c r="H198" s="219" t="s">
        <v>1</v>
      </c>
      <c r="I198" s="221"/>
      <c r="J198" s="218"/>
      <c r="K198" s="218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131</v>
      </c>
      <c r="AU198" s="226" t="s">
        <v>86</v>
      </c>
      <c r="AV198" s="13" t="s">
        <v>82</v>
      </c>
      <c r="AW198" s="13" t="s">
        <v>33</v>
      </c>
      <c r="AX198" s="13" t="s">
        <v>77</v>
      </c>
      <c r="AY198" s="226" t="s">
        <v>120</v>
      </c>
    </row>
    <row r="199" spans="2:51" s="12" customFormat="1" ht="11.25">
      <c r="B199" s="206"/>
      <c r="C199" s="207"/>
      <c r="D199" s="203" t="s">
        <v>131</v>
      </c>
      <c r="E199" s="208" t="s">
        <v>1</v>
      </c>
      <c r="F199" s="209" t="s">
        <v>82</v>
      </c>
      <c r="G199" s="207"/>
      <c r="H199" s="210">
        <v>1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131</v>
      </c>
      <c r="AU199" s="216" t="s">
        <v>86</v>
      </c>
      <c r="AV199" s="12" t="s">
        <v>86</v>
      </c>
      <c r="AW199" s="12" t="s">
        <v>33</v>
      </c>
      <c r="AX199" s="12" t="s">
        <v>82</v>
      </c>
      <c r="AY199" s="216" t="s">
        <v>120</v>
      </c>
    </row>
    <row r="200" spans="2:65" s="1" customFormat="1" ht="16.5" customHeight="1">
      <c r="B200" s="33"/>
      <c r="C200" s="190" t="s">
        <v>208</v>
      </c>
      <c r="D200" s="190" t="s">
        <v>122</v>
      </c>
      <c r="E200" s="191" t="s">
        <v>405</v>
      </c>
      <c r="F200" s="192" t="s">
        <v>406</v>
      </c>
      <c r="G200" s="193" t="s">
        <v>355</v>
      </c>
      <c r="H200" s="194">
        <v>1</v>
      </c>
      <c r="I200" s="195"/>
      <c r="J200" s="196">
        <f>ROUND(I200*H200,2)</f>
        <v>0</v>
      </c>
      <c r="K200" s="192" t="s">
        <v>1</v>
      </c>
      <c r="L200" s="37"/>
      <c r="M200" s="197" t="s">
        <v>1</v>
      </c>
      <c r="N200" s="198" t="s">
        <v>42</v>
      </c>
      <c r="O200" s="65"/>
      <c r="P200" s="199">
        <f>O200*H200</f>
        <v>0</v>
      </c>
      <c r="Q200" s="199">
        <v>0</v>
      </c>
      <c r="R200" s="199">
        <f>Q200*H200</f>
        <v>0</v>
      </c>
      <c r="S200" s="199">
        <v>0</v>
      </c>
      <c r="T200" s="200">
        <f>S200*H200</f>
        <v>0</v>
      </c>
      <c r="AR200" s="201" t="s">
        <v>356</v>
      </c>
      <c r="AT200" s="201" t="s">
        <v>122</v>
      </c>
      <c r="AU200" s="201" t="s">
        <v>86</v>
      </c>
      <c r="AY200" s="16" t="s">
        <v>120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16" t="s">
        <v>82</v>
      </c>
      <c r="BK200" s="202">
        <f>ROUND(I200*H200,2)</f>
        <v>0</v>
      </c>
      <c r="BL200" s="16" t="s">
        <v>356</v>
      </c>
      <c r="BM200" s="201" t="s">
        <v>407</v>
      </c>
    </row>
    <row r="201" spans="2:51" s="13" customFormat="1" ht="22.5">
      <c r="B201" s="217"/>
      <c r="C201" s="218"/>
      <c r="D201" s="203" t="s">
        <v>131</v>
      </c>
      <c r="E201" s="219" t="s">
        <v>1</v>
      </c>
      <c r="F201" s="220" t="s">
        <v>408</v>
      </c>
      <c r="G201" s="218"/>
      <c r="H201" s="219" t="s">
        <v>1</v>
      </c>
      <c r="I201" s="221"/>
      <c r="J201" s="218"/>
      <c r="K201" s="218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131</v>
      </c>
      <c r="AU201" s="226" t="s">
        <v>86</v>
      </c>
      <c r="AV201" s="13" t="s">
        <v>82</v>
      </c>
      <c r="AW201" s="13" t="s">
        <v>33</v>
      </c>
      <c r="AX201" s="13" t="s">
        <v>77</v>
      </c>
      <c r="AY201" s="226" t="s">
        <v>120</v>
      </c>
    </row>
    <row r="202" spans="2:51" s="12" customFormat="1" ht="11.25">
      <c r="B202" s="206"/>
      <c r="C202" s="207"/>
      <c r="D202" s="203" t="s">
        <v>131</v>
      </c>
      <c r="E202" s="208" t="s">
        <v>1</v>
      </c>
      <c r="F202" s="209" t="s">
        <v>82</v>
      </c>
      <c r="G202" s="207"/>
      <c r="H202" s="210">
        <v>1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131</v>
      </c>
      <c r="AU202" s="216" t="s">
        <v>86</v>
      </c>
      <c r="AV202" s="12" t="s">
        <v>86</v>
      </c>
      <c r="AW202" s="12" t="s">
        <v>33</v>
      </c>
      <c r="AX202" s="12" t="s">
        <v>82</v>
      </c>
      <c r="AY202" s="216" t="s">
        <v>120</v>
      </c>
    </row>
    <row r="203" spans="2:65" s="1" customFormat="1" ht="24" customHeight="1">
      <c r="B203" s="33"/>
      <c r="C203" s="190" t="s">
        <v>8</v>
      </c>
      <c r="D203" s="190" t="s">
        <v>122</v>
      </c>
      <c r="E203" s="191" t="s">
        <v>409</v>
      </c>
      <c r="F203" s="192" t="s">
        <v>410</v>
      </c>
      <c r="G203" s="193" t="s">
        <v>355</v>
      </c>
      <c r="H203" s="194">
        <v>1</v>
      </c>
      <c r="I203" s="195"/>
      <c r="J203" s="196">
        <f>ROUND(I203*H203,2)</f>
        <v>0</v>
      </c>
      <c r="K203" s="192" t="s">
        <v>1</v>
      </c>
      <c r="L203" s="37"/>
      <c r="M203" s="197" t="s">
        <v>1</v>
      </c>
      <c r="N203" s="198" t="s">
        <v>42</v>
      </c>
      <c r="O203" s="65"/>
      <c r="P203" s="199">
        <f>O203*H203</f>
        <v>0</v>
      </c>
      <c r="Q203" s="199">
        <v>0</v>
      </c>
      <c r="R203" s="199">
        <f>Q203*H203</f>
        <v>0</v>
      </c>
      <c r="S203" s="199">
        <v>0</v>
      </c>
      <c r="T203" s="200">
        <f>S203*H203</f>
        <v>0</v>
      </c>
      <c r="AR203" s="201" t="s">
        <v>356</v>
      </c>
      <c r="AT203" s="201" t="s">
        <v>122</v>
      </c>
      <c r="AU203" s="201" t="s">
        <v>86</v>
      </c>
      <c r="AY203" s="16" t="s">
        <v>120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16" t="s">
        <v>82</v>
      </c>
      <c r="BK203" s="202">
        <f>ROUND(I203*H203,2)</f>
        <v>0</v>
      </c>
      <c r="BL203" s="16" t="s">
        <v>356</v>
      </c>
      <c r="BM203" s="201" t="s">
        <v>411</v>
      </c>
    </row>
    <row r="204" spans="2:51" s="13" customFormat="1" ht="22.5">
      <c r="B204" s="217"/>
      <c r="C204" s="218"/>
      <c r="D204" s="203" t="s">
        <v>131</v>
      </c>
      <c r="E204" s="219" t="s">
        <v>1</v>
      </c>
      <c r="F204" s="220" t="s">
        <v>412</v>
      </c>
      <c r="G204" s="218"/>
      <c r="H204" s="219" t="s">
        <v>1</v>
      </c>
      <c r="I204" s="221"/>
      <c r="J204" s="218"/>
      <c r="K204" s="218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131</v>
      </c>
      <c r="AU204" s="226" t="s">
        <v>86</v>
      </c>
      <c r="AV204" s="13" t="s">
        <v>82</v>
      </c>
      <c r="AW204" s="13" t="s">
        <v>33</v>
      </c>
      <c r="AX204" s="13" t="s">
        <v>77</v>
      </c>
      <c r="AY204" s="226" t="s">
        <v>120</v>
      </c>
    </row>
    <row r="205" spans="2:51" s="13" customFormat="1" ht="22.5">
      <c r="B205" s="217"/>
      <c r="C205" s="218"/>
      <c r="D205" s="203" t="s">
        <v>131</v>
      </c>
      <c r="E205" s="219" t="s">
        <v>1</v>
      </c>
      <c r="F205" s="220" t="s">
        <v>413</v>
      </c>
      <c r="G205" s="218"/>
      <c r="H205" s="219" t="s">
        <v>1</v>
      </c>
      <c r="I205" s="221"/>
      <c r="J205" s="218"/>
      <c r="K205" s="218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131</v>
      </c>
      <c r="AU205" s="226" t="s">
        <v>86</v>
      </c>
      <c r="AV205" s="13" t="s">
        <v>82</v>
      </c>
      <c r="AW205" s="13" t="s">
        <v>33</v>
      </c>
      <c r="AX205" s="13" t="s">
        <v>77</v>
      </c>
      <c r="AY205" s="226" t="s">
        <v>120</v>
      </c>
    </row>
    <row r="206" spans="2:51" s="12" customFormat="1" ht="11.25">
      <c r="B206" s="206"/>
      <c r="C206" s="207"/>
      <c r="D206" s="203" t="s">
        <v>131</v>
      </c>
      <c r="E206" s="208" t="s">
        <v>1</v>
      </c>
      <c r="F206" s="209" t="s">
        <v>82</v>
      </c>
      <c r="G206" s="207"/>
      <c r="H206" s="210">
        <v>1</v>
      </c>
      <c r="I206" s="211"/>
      <c r="J206" s="207"/>
      <c r="K206" s="207"/>
      <c r="L206" s="212"/>
      <c r="M206" s="248"/>
      <c r="N206" s="249"/>
      <c r="O206" s="249"/>
      <c r="P206" s="249"/>
      <c r="Q206" s="249"/>
      <c r="R206" s="249"/>
      <c r="S206" s="249"/>
      <c r="T206" s="250"/>
      <c r="AT206" s="216" t="s">
        <v>131</v>
      </c>
      <c r="AU206" s="216" t="s">
        <v>86</v>
      </c>
      <c r="AV206" s="12" t="s">
        <v>86</v>
      </c>
      <c r="AW206" s="12" t="s">
        <v>33</v>
      </c>
      <c r="AX206" s="12" t="s">
        <v>82</v>
      </c>
      <c r="AY206" s="216" t="s">
        <v>120</v>
      </c>
    </row>
    <row r="207" spans="2:12" s="1" customFormat="1" ht="6.95" customHeight="1">
      <c r="B207" s="48"/>
      <c r="C207" s="49"/>
      <c r="D207" s="49"/>
      <c r="E207" s="49"/>
      <c r="F207" s="49"/>
      <c r="G207" s="49"/>
      <c r="H207" s="49"/>
      <c r="I207" s="141"/>
      <c r="J207" s="49"/>
      <c r="K207" s="49"/>
      <c r="L207" s="37"/>
    </row>
  </sheetData>
  <autoFilter ref="C125:K206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Volfová Šárka</dc:creator>
  <cp:keywords/>
  <dc:description/>
  <cp:lastModifiedBy>Ing. Martin Oliva</cp:lastModifiedBy>
  <dcterms:created xsi:type="dcterms:W3CDTF">2019-06-27T11:34:11Z</dcterms:created>
  <dcterms:modified xsi:type="dcterms:W3CDTF">2019-07-12T09:03:55Z</dcterms:modified>
  <cp:category/>
  <cp:version/>
  <cp:contentType/>
  <cp:contentStatus/>
</cp:coreProperties>
</file>