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06" yWindow="285" windowWidth="18795" windowHeight="9420" firstSheet="1" activeTab="1"/>
  </bookViews>
  <sheets>
    <sheet name="Stavba" sheetId="1" r:id="rId1"/>
    <sheet name="01 021705 KL" sheetId="2" r:id="rId2"/>
    <sheet name="01 021705 Rek" sheetId="3" r:id="rId3"/>
    <sheet name="01 021705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021705 Pol'!$1:$6</definedName>
    <definedName name="_xlnm.Print_Titles" localSheetId="2">'01 021705 Rek'!$1:$6</definedName>
    <definedName name="Objednatel" localSheetId="0">'Stavba'!$D$11</definedName>
    <definedName name="Objekt" localSheetId="0">'Stavba'!$B$29</definedName>
    <definedName name="_xlnm.Print_Area" localSheetId="1">'01 021705 KL'!$A$1:$G$49</definedName>
    <definedName name="_xlnm.Print_Area" localSheetId="3">'01 021705 Pol'!$A$1:$K$41</definedName>
    <definedName name="_xlnm.Print_Area" localSheetId="2">'01 021705 Rek'!$A$1:$I$29</definedName>
    <definedName name="_xlnm.Print_Area" localSheetId="0">'Stavba'!$B$1:$J$80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'01 021705 Pol'!#REF!</definedName>
    <definedName name="solver_typ" localSheetId="3" hidden="1">1</definedName>
    <definedName name="solver_val" localSheetId="3" hidden="1">0</definedName>
    <definedName name="SoucetDilu" localSheetId="0">'Stavba'!$F$55:$J$55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<sst xmlns="http://schemas.openxmlformats.org/spreadsheetml/2006/main" count="295" uniqueCount="187">
  <si>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</si>
  <si>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</si>
  <si>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</si>
  <si>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</si>
  <si>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</si>
  <si>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</si>
  <si>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</si>
  <si>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</si>
  <si>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</si>
  <si>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</si>
  <si>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</si>
  <si>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</si>
  <si>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</si>
  <si>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</si>
  <si>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</si>
  <si>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</si>
  <si>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</si>
  <si>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</si>
  <si>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</si>
  <si>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</si>
  <si>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</si>
  <si>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</si>
  <si>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</si>
  <si>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</si>
  <si>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</si>
  <si>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</si>
  <si>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</si>
  <si>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</si>
  <si>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</si>
  <si>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</si>
  <si>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</si>
  <si>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</si>
  <si>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</si>
  <si>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</si>
  <si>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</si>
  <si>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</si>
  <si>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</si>
  <si>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</si>
  <si>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</si>
  <si>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</si>
  <si>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</si>
  <si>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</si>
  <si>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</si>
  <si>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</si>
  <si>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</si>
  <si>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</si>
  <si>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</si>
  <si>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</si>
  <si>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</si>
  <si>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</si>
  <si>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</si>
  <si>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</si>
  <si>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</si>
  <si>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</si>
  <si>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</si>
  <si>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</si>
  <si>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</si>
  <si>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</si>
  <si>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</si>
  <si>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</si>
  <si>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</si>
  <si>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</si>
  <si>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</si>
  <si>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</si>
  <si>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</si>
  <si>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</si>
  <si>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</si>
  <si>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</si>
  <si>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</si>
  <si>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</si>
  <si>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</si>
  <si>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</si>
  <si>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</si>
  <si>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</si>
  <si>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</si>
  <si>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</si>
  <si>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</si>
  <si>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</si>
  <si>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</si>
  <si>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</si>
  <si>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</si>
  <si>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</si>
  <si>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</si>
  <si>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</si>
  <si>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</si>
  <si>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</si>
  <si>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</si>
  <si>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</si>
  <si>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</si>
  <si>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</si>
  <si>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</si>
  <si>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</si>
  <si>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</si>
  <si>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</si>
  <si>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</si>
  <si>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</si>
  <si>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</si>
  <si>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</si>
  <si>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</si>
  <si>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</si>
  <si>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</si>
  <si>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</si>
  <si>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021705</t>
  </si>
  <si>
    <t>Výměna vchodových dveří, vrat</t>
  </si>
  <si>
    <t>021705 Výměna vchodových dveří, vrat</t>
  </si>
  <si>
    <t>01</t>
  </si>
  <si>
    <t>Výměny vchod. dveří a vrat</t>
  </si>
  <si>
    <t>01 Výměny vchod. dveří a vrat</t>
  </si>
  <si>
    <t>Výměna vchodových dveří a vrat</t>
  </si>
  <si>
    <t>61</t>
  </si>
  <si>
    <t>Upravy povrchů vnitřní</t>
  </si>
  <si>
    <t>61 Upravy povrchů vnitřní</t>
  </si>
  <si>
    <t>612425931RT2</t>
  </si>
  <si>
    <t>Omítka vápenná vnitřního ostění - štuková s použitím suché maltové směsi</t>
  </si>
  <si>
    <t>m2</t>
  </si>
  <si>
    <t>62</t>
  </si>
  <si>
    <t>Úpravy povrchů vnější</t>
  </si>
  <si>
    <t>62 Úpravy povrchů vnější</t>
  </si>
  <si>
    <t>622311154R00</t>
  </si>
  <si>
    <t>Zateplovací systém Baumit, ostění, EPS F tl. 40 mm zakončený omítkou - vnější ostění</t>
  </si>
  <si>
    <t>629451112R00</t>
  </si>
  <si>
    <t>Vyrovnávací vrstva omítky šířky do 50 cm začištění ostění (špalet)</t>
  </si>
  <si>
    <t>m</t>
  </si>
  <si>
    <t>64</t>
  </si>
  <si>
    <t>Výplně otvorů</t>
  </si>
  <si>
    <t>64 Výplně otvorů</t>
  </si>
  <si>
    <t>64 00-01</t>
  </si>
  <si>
    <t>Vstupní dveře 2-kř, plastové, hnědé 1750x2400mm DOD+MTŽ</t>
  </si>
  <si>
    <t>kus</t>
  </si>
  <si>
    <t>64 00-02</t>
  </si>
  <si>
    <t>Vrata otvír, 2-křdl.,plastová, hnědá 2650x2400mm DOD+MTŽ</t>
  </si>
  <si>
    <t>64 00-03</t>
  </si>
  <si>
    <t>Vrata otvír, 2-křídl, plastová, hnědá 2380x2400mm DOD+MTŽ</t>
  </si>
  <si>
    <t>64 00-04</t>
  </si>
  <si>
    <t>Vrata otvír.,2-křídl,plastová, hnědá 1500x2100 mm DOD+MTŽ</t>
  </si>
  <si>
    <t>64 00-05</t>
  </si>
  <si>
    <t>Výplně otvorů - doplňky dle určení investora (zarážky, ..) - cena odhadem</t>
  </si>
  <si>
    <t>soub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</si>
  <si>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</si>
  <si>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</si>
  <si>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</si>
  <si>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</si>
  <si>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</si>
  <si>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96</t>
  </si>
  <si>
    <t>Bourání konstrukcí</t>
  </si>
  <si>
    <t>96 Bourání konstrukcí</t>
  </si>
  <si>
    <t>967031132R00</t>
  </si>
  <si>
    <t>Přisekání rovných ostění cihelných na MVC po vysazení původních výplní</t>
  </si>
  <si>
    <t>968071136R00</t>
  </si>
  <si>
    <t xml:space="preserve">Vyvěšení, zavěšení kovových křídel vrat do 4 m2 </t>
  </si>
  <si>
    <t>968072558R00</t>
  </si>
  <si>
    <t xml:space="preserve">Vybourání kovových vrat plochy do 5 m2 </t>
  </si>
  <si>
    <t>968072559R00</t>
  </si>
  <si>
    <t xml:space="preserve">Vybourání kovových vrat plochy nad 5 m2 </t>
  </si>
  <si>
    <t>99</t>
  </si>
  <si>
    <t>Staveništní přesun hmot</t>
  </si>
  <si>
    <t>99 Staveništní přesun hmot</t>
  </si>
  <si>
    <t>999281111R00</t>
  </si>
  <si>
    <t xml:space="preserve">Přesun hmot pro opravy a údržbu do výšky 6 m </t>
  </si>
  <si>
    <t>t</t>
  </si>
  <si>
    <t>784</t>
  </si>
  <si>
    <t>Malby</t>
  </si>
  <si>
    <t>784 Malby</t>
  </si>
  <si>
    <t>784453481U00</t>
  </si>
  <si>
    <t>Malba 2xdisp JUB otěr tón míst-3,8 - vnitřní ostění</t>
  </si>
  <si>
    <t>D96</t>
  </si>
  <si>
    <t>Přesuny suti a vybouraných hmot</t>
  </si>
  <si>
    <t>D96 Přesuny suti a vybouraných hmot</t>
  </si>
  <si>
    <t>035978111R00</t>
  </si>
  <si>
    <t xml:space="preserve">Odvoz suti na skladku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</si>
  <si>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</si>
  <si>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</si>
  <si>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</si>
  <si>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</si>
  <si>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</si>
  <si>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</si>
  <si>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</si>
  <si>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</si>
  <si>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</si>
  <si>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</si>
  <si>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</si>
  <si>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</si>
  <si>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</si>
  <si>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</si>
  <si>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021705 Výměna vchodových dveří a vrat</t>
  </si>
  <si>
    <t>POZNÁMKA:</t>
  </si>
  <si>
    <t>V rozpočtu je naceněna pouze úprava ostění otvorů, nikoliv úprava stěn navazující na ostění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</si>
</sst>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4" fontId="29" fillId="18" borderId="21" xfId="0" applyNumberFormat="1" applyFont="1" applyFill="1" applyBorder="1" applyAlignment="1">
      <alignment horizontal="center" vertical="center"/>
    </xf>
    <xf numFmtId="166" fontId="25" fillId="0" borderId="23" xfId="0" applyNumberFormat="1" applyFont="1" applyBorder="1" applyAlignment="1">
      <alignment/>
    </xf>
    <xf numFmtId="166" fontId="25" fillId="0" borderId="24" xfId="0" applyNumberFormat="1" applyFont="1" applyBorder="1" applyAlignment="1">
      <alignment/>
    </xf>
    <xf numFmtId="166" fontId="25" fillId="4" borderId="21" xfId="0" applyNumberFormat="1" applyFont="1" applyFill="1" applyBorder="1" applyAlignment="1">
      <alignment/>
    </xf>
    <xf numFmtId="0" fontId="29" fillId="18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170" fontId="25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170" fontId="25" fillId="4" borderId="11" xfId="0" applyNumberFormat="1" applyFont="1" applyFill="1" applyBorder="1" applyAlignment="1">
      <alignment/>
    </xf>
    <xf numFmtId="3" fontId="26" fillId="4" borderId="11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0" fontId="26" fillId="18" borderId="27" xfId="0" applyFont="1" applyFill="1" applyBorder="1" applyAlignment="1">
      <alignment horizontal="left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0" fontId="29" fillId="18" borderId="11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0" fontId="29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0" fontId="29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9" fillId="0" borderId="57" xfId="47" applyFont="1" applyBorder="1">
      <alignment/>
      <protection/>
    </xf>
    <xf numFmtId="0" fontId="23" fillId="0" borderId="57" xfId="47" applyFont="1" applyBorder="1">
      <alignment/>
      <protection/>
    </xf>
    <xf numFmtId="0" fontId="23" fillId="0" borderId="57" xfId="47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49" xfId="0" applyFont="1" applyFill="1" applyBorder="1" applyAlignment="1">
      <alignment/>
    </xf>
    <xf numFmtId="0" fontId="29" fillId="18" borderId="61" xfId="0" applyFont="1" applyFill="1" applyBorder="1" applyAlignment="1">
      <alignment horizontal="right"/>
    </xf>
    <xf numFmtId="0" fontId="29" fillId="18" borderId="27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/>
    </xf>
    <xf numFmtId="4" fontId="26" fillId="18" borderId="27" xfId="0" applyNumberFormat="1" applyFont="1" applyFill="1" applyBorder="1" applyAlignment="1">
      <alignment horizontal="right"/>
    </xf>
    <xf numFmtId="4" fontId="26" fillId="18" borderId="49" xfId="0" applyNumberFormat="1" applyFont="1" applyFill="1" applyBorder="1" applyAlignment="1">
      <alignment horizontal="right"/>
    </xf>
    <xf numFmtId="0" fontId="23" fillId="0" borderId="35" xfId="0" applyFont="1" applyBorder="1" applyAlignment="1">
      <alignment/>
    </xf>
    <xf numFmtId="3" fontId="23" fillId="0" borderId="42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0" fontId="23" fillId="18" borderId="45" xfId="0" applyFont="1" applyFill="1" applyBorder="1" applyAlignment="1">
      <alignment/>
    </xf>
    <xf numFmtId="0" fontId="29" fillId="18" borderId="46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4" fontId="23" fillId="18" borderId="62" xfId="0" applyNumberFormat="1" applyFont="1" applyFill="1" applyBorder="1" applyAlignment="1">
      <alignment/>
    </xf>
    <xf numFmtId="4" fontId="23" fillId="18" borderId="45" xfId="0" applyNumberFormat="1" applyFont="1" applyFill="1" applyBorder="1" applyAlignment="1">
      <alignment/>
    </xf>
    <xf numFmtId="4" fontId="23" fillId="18" borderId="4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5" fillId="18" borderId="21" xfId="47" applyNumberFormat="1" applyFont="1" applyFill="1" applyBorder="1" applyAlignment="1">
      <alignment horizontal="left"/>
      <protection/>
    </xf>
    <xf numFmtId="0" fontId="35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36" fillId="0" borderId="0" xfId="47" applyFont="1" applyAlignment="1">
      <alignment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4" fontId="23" fillId="0" borderId="0" xfId="47" applyNumberFormat="1" applyFont="1">
      <alignment/>
      <protection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4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wrapText="1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167" fontId="28" fillId="18" borderId="65" xfId="0" applyNumberFormat="1" applyFont="1" applyFill="1" applyBorder="1" applyAlignment="1">
      <alignment horizontal="right" indent="2"/>
    </xf>
    <xf numFmtId="167" fontId="28" fillId="18" borderId="62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3" fontId="29" fillId="18" borderId="46" xfId="0" applyNumberFormat="1" applyFont="1" applyFill="1" applyBorder="1" applyAlignment="1">
      <alignment horizontal="right"/>
    </xf>
    <xf numFmtId="3" fontId="29" fillId="18" borderId="62" xfId="0" applyNumberFormat="1" applyFont="1" applyFill="1" applyBorder="1" applyAlignment="1">
      <alignment horizontal="right"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left"/>
      <protection/>
    </xf>
    <xf numFmtId="0" fontId="23" fillId="0" borderId="57" xfId="47" applyFont="1" applyBorder="1" applyAlignment="1">
      <alignment horizontal="left"/>
      <protection/>
    </xf>
    <xf numFmtId="0" fontId="23" fillId="0" borderId="71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8" xfId="47" applyNumberFormat="1" applyFont="1" applyBorder="1" applyAlignment="1">
      <alignment horizontal="center"/>
      <protection/>
    </xf>
    <xf numFmtId="0" fontId="23" fillId="0" borderId="70" xfId="47" applyFont="1" applyBorder="1" applyAlignment="1">
      <alignment horizontal="center" shrinkToFit="1"/>
      <protection/>
    </xf>
    <xf numFmtId="0" fontId="23" fillId="0" borderId="57" xfId="47" applyFont="1" applyBorder="1" applyAlignment="1">
      <alignment horizontal="center" shrinkToFit="1"/>
      <protection/>
    </xf>
    <xf numFmtId="0" fontId="23" fillId="0" borderId="71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6"/>
  <sheetViews>
    <sheetView showGridLines="0" view="pageBreakPreview" zoomScaleSheetLayoutView="100" zoomScalePageLayoutView="0" workbookViewId="0" topLeftCell="B1">
      <selection activeCell="K22" sqref="K2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42841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85">
        <f>ROUND(G31,0)</f>
        <v>0</v>
      </c>
      <c r="J19" s="286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87">
        <f>ROUND(I19*D20/100,0)</f>
        <v>0</v>
      </c>
      <c r="J20" s="288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87">
        <f>ROUND(H31,0)</f>
        <v>0</v>
      </c>
      <c r="J21" s="288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89">
        <f>ROUND(I21*D21/100,0)</f>
        <v>0</v>
      </c>
      <c r="J22" s="290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283">
        <f>SUM(I19:I22)</f>
        <v>0</v>
      </c>
      <c r="J23" s="284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f>'01 021705 KL'!C23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5" t="s">
        <v>20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>
        <f>IF(CelkemObjekty=0,"",F31/CelkemObjekty*100)</f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22</v>
      </c>
      <c r="C37" s="73" t="s">
        <v>23</v>
      </c>
      <c r="D37" s="48"/>
      <c r="E37" s="49"/>
      <c r="F37" s="50" t="s">
        <v>18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0" ht="12.75">
      <c r="B38" s="74" t="s">
        <v>105</v>
      </c>
      <c r="C38" s="75" t="s">
        <v>184</v>
      </c>
      <c r="D38" s="54"/>
      <c r="E38" s="55"/>
      <c r="F38" s="56">
        <f>G38+H38+I38</f>
        <v>0</v>
      </c>
      <c r="G38" s="57">
        <v>0</v>
      </c>
      <c r="H38" s="58">
        <f>H30</f>
        <v>0</v>
      </c>
      <c r="I38" s="63">
        <f>(G38*SazbaDPH1)/100+(H38*SazbaDPH2)/100</f>
        <v>0</v>
      </c>
      <c r="J38" s="59">
        <f>IF(CelkemObjekty=0,"",F38/CelkemObjekty*100)</f>
      </c>
    </row>
    <row r="39" spans="2:10" ht="12.75">
      <c r="B39" s="65" t="s">
        <v>20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>
        <f>IF(CelkemObjekty=0,"",F39/CelkemObjekty*100)</f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24</v>
      </c>
      <c r="C44" s="45"/>
      <c r="D44" s="45"/>
      <c r="E44" s="45"/>
      <c r="F44" s="45"/>
      <c r="G44" s="45"/>
      <c r="H44" s="45"/>
      <c r="I44" s="45"/>
      <c r="J44" s="45"/>
    </row>
    <row r="45" ht="9" customHeight="1"/>
    <row r="46" spans="2:10" ht="12.75">
      <c r="B46" s="47" t="s">
        <v>25</v>
      </c>
      <c r="C46" s="48"/>
      <c r="D46" s="48"/>
      <c r="E46" s="50" t="s">
        <v>13</v>
      </c>
      <c r="F46" s="50" t="s">
        <v>26</v>
      </c>
      <c r="G46" s="51" t="s">
        <v>27</v>
      </c>
      <c r="H46" s="50" t="s">
        <v>28</v>
      </c>
      <c r="I46" s="51" t="s">
        <v>29</v>
      </c>
      <c r="J46" s="77" t="s">
        <v>30</v>
      </c>
    </row>
    <row r="47" spans="2:10" ht="12.75">
      <c r="B47" s="52" t="s">
        <v>109</v>
      </c>
      <c r="C47" s="53" t="s">
        <v>110</v>
      </c>
      <c r="D47" s="54"/>
      <c r="E47" s="78">
        <f aca="true" t="shared" si="0" ref="E47:E55">IF(SUM(SoucetDilu)=0,"",SUM(F47:J47)/SUM(SoucetDilu)*100)</f>
      </c>
      <c r="F47" s="58">
        <f>'01 021705 Rek'!E7</f>
        <v>0</v>
      </c>
      <c r="G47" s="57">
        <v>0</v>
      </c>
      <c r="H47" s="58">
        <v>0</v>
      </c>
      <c r="I47" s="57">
        <v>0</v>
      </c>
      <c r="J47" s="58">
        <v>0</v>
      </c>
    </row>
    <row r="48" spans="2:10" ht="12.75">
      <c r="B48" s="60" t="s">
        <v>115</v>
      </c>
      <c r="C48" s="61" t="s">
        <v>116</v>
      </c>
      <c r="D48" s="62"/>
      <c r="E48" s="79">
        <f t="shared" si="0"/>
      </c>
      <c r="F48" s="64">
        <f>'01 021705 Rek'!E8</f>
        <v>0</v>
      </c>
      <c r="G48" s="63">
        <v>0</v>
      </c>
      <c r="H48" s="64">
        <v>0</v>
      </c>
      <c r="I48" s="63">
        <v>0</v>
      </c>
      <c r="J48" s="64">
        <v>0</v>
      </c>
    </row>
    <row r="49" spans="2:10" ht="12.75">
      <c r="B49" s="60" t="s">
        <v>123</v>
      </c>
      <c r="C49" s="61" t="s">
        <v>124</v>
      </c>
      <c r="D49" s="62"/>
      <c r="E49" s="79">
        <f t="shared" si="0"/>
      </c>
      <c r="F49" s="64">
        <f>'01 021705 Rek'!E9</f>
        <v>0</v>
      </c>
      <c r="G49" s="63">
        <v>0</v>
      </c>
      <c r="H49" s="64">
        <v>0</v>
      </c>
      <c r="I49" s="63">
        <v>0</v>
      </c>
      <c r="J49" s="64">
        <v>0</v>
      </c>
    </row>
    <row r="50" spans="2:10" ht="12.75">
      <c r="B50" s="60" t="s">
        <v>160</v>
      </c>
      <c r="C50" s="61" t="s">
        <v>161</v>
      </c>
      <c r="D50" s="62"/>
      <c r="E50" s="79">
        <f t="shared" si="0"/>
      </c>
      <c r="F50" s="64">
        <v>0</v>
      </c>
      <c r="G50" s="63">
        <f>'01 021705 Rek'!F13</f>
        <v>0</v>
      </c>
      <c r="H50" s="64">
        <v>0</v>
      </c>
      <c r="I50" s="63">
        <v>0</v>
      </c>
      <c r="J50" s="64">
        <v>0</v>
      </c>
    </row>
    <row r="51" spans="2:10" ht="12.75">
      <c r="B51" s="60" t="s">
        <v>138</v>
      </c>
      <c r="C51" s="61" t="s">
        <v>139</v>
      </c>
      <c r="D51" s="62"/>
      <c r="E51" s="79">
        <f t="shared" si="0"/>
      </c>
      <c r="F51" s="64">
        <f>'01 021705 Rek'!E10</f>
        <v>0</v>
      </c>
      <c r="G51" s="63">
        <v>0</v>
      </c>
      <c r="H51" s="64">
        <v>0</v>
      </c>
      <c r="I51" s="63">
        <v>0</v>
      </c>
      <c r="J51" s="64">
        <v>0</v>
      </c>
    </row>
    <row r="52" spans="2:10" ht="12.75">
      <c r="B52" s="60" t="s">
        <v>143</v>
      </c>
      <c r="C52" s="61" t="s">
        <v>144</v>
      </c>
      <c r="D52" s="62"/>
      <c r="E52" s="79">
        <f t="shared" si="0"/>
      </c>
      <c r="F52" s="64">
        <f>'01 021705 Rek'!E11</f>
        <v>0</v>
      </c>
      <c r="G52" s="63">
        <v>0</v>
      </c>
      <c r="H52" s="64">
        <v>0</v>
      </c>
      <c r="I52" s="63">
        <v>0</v>
      </c>
      <c r="J52" s="64">
        <v>0</v>
      </c>
    </row>
    <row r="53" spans="2:10" ht="12.75">
      <c r="B53" s="60" t="s">
        <v>154</v>
      </c>
      <c r="C53" s="61" t="s">
        <v>155</v>
      </c>
      <c r="D53" s="62"/>
      <c r="E53" s="79">
        <f t="shared" si="0"/>
      </c>
      <c r="F53" s="64">
        <f>'01 021705 Rek'!E12</f>
        <v>0</v>
      </c>
      <c r="G53" s="63">
        <v>0</v>
      </c>
      <c r="H53" s="64">
        <v>0</v>
      </c>
      <c r="I53" s="63">
        <v>0</v>
      </c>
      <c r="J53" s="64">
        <v>0</v>
      </c>
    </row>
    <row r="54" spans="2:10" ht="12.75">
      <c r="B54" s="60" t="s">
        <v>165</v>
      </c>
      <c r="C54" s="61" t="s">
        <v>166</v>
      </c>
      <c r="D54" s="62"/>
      <c r="E54" s="79">
        <f t="shared" si="0"/>
      </c>
      <c r="F54" s="64">
        <f>'01 021705 Rek'!E14</f>
        <v>0</v>
      </c>
      <c r="G54" s="63">
        <v>0</v>
      </c>
      <c r="H54" s="64">
        <v>0</v>
      </c>
      <c r="I54" s="63">
        <v>0</v>
      </c>
      <c r="J54" s="64">
        <v>0</v>
      </c>
    </row>
    <row r="55" spans="2:10" ht="12.75">
      <c r="B55" s="65" t="s">
        <v>20</v>
      </c>
      <c r="C55" s="66"/>
      <c r="D55" s="67"/>
      <c r="E55" s="80">
        <f t="shared" si="0"/>
      </c>
      <c r="F55" s="69">
        <f>SUM(F47:F54)</f>
        <v>0</v>
      </c>
      <c r="G55" s="76">
        <f>SUM(G47:G54)</f>
        <v>0</v>
      </c>
      <c r="H55" s="69">
        <f>SUM(H47:H54)</f>
        <v>0</v>
      </c>
      <c r="I55" s="76">
        <f>SUM(I47:I54)</f>
        <v>0</v>
      </c>
      <c r="J55" s="69">
        <f>SUM(J47:J54)</f>
        <v>0</v>
      </c>
    </row>
    <row r="57" ht="2.25" customHeight="1"/>
    <row r="58" ht="1.5" customHeight="1"/>
    <row r="59" ht="0.75" customHeight="1"/>
    <row r="60" ht="0.75" customHeight="1"/>
    <row r="61" ht="0.75" customHeight="1"/>
    <row r="62" spans="2:10" ht="18">
      <c r="B62" s="13" t="s">
        <v>31</v>
      </c>
      <c r="C62" s="45"/>
      <c r="D62" s="45"/>
      <c r="E62" s="45"/>
      <c r="F62" s="45"/>
      <c r="G62" s="45"/>
      <c r="H62" s="45"/>
      <c r="I62" s="45"/>
      <c r="J62" s="45"/>
    </row>
    <row r="64" spans="2:10" ht="12.75">
      <c r="B64" s="47" t="s">
        <v>32</v>
      </c>
      <c r="C64" s="48"/>
      <c r="D64" s="48"/>
      <c r="E64" s="81"/>
      <c r="F64" s="82"/>
      <c r="G64" s="51"/>
      <c r="H64" s="50" t="s">
        <v>18</v>
      </c>
      <c r="I64" s="1"/>
      <c r="J64" s="1"/>
    </row>
    <row r="65" spans="2:10" ht="12.75">
      <c r="B65" s="52" t="s">
        <v>176</v>
      </c>
      <c r="C65" s="53"/>
      <c r="D65" s="54"/>
      <c r="E65" s="83"/>
      <c r="F65" s="84"/>
      <c r="G65" s="57"/>
      <c r="H65" s="58">
        <f>'01 021705 Rek'!I20</f>
        <v>0</v>
      </c>
      <c r="I65" s="1"/>
      <c r="J65" s="1"/>
    </row>
    <row r="66" spans="2:10" ht="12.75">
      <c r="B66" s="60" t="s">
        <v>177</v>
      </c>
      <c r="C66" s="61"/>
      <c r="D66" s="62"/>
      <c r="E66" s="85"/>
      <c r="F66" s="86"/>
      <c r="G66" s="63"/>
      <c r="H66" s="64">
        <f>'01 021705 Rek'!I21</f>
        <v>0</v>
      </c>
      <c r="I66" s="1"/>
      <c r="J66" s="1"/>
    </row>
    <row r="67" spans="2:10" ht="12.75">
      <c r="B67" s="60" t="s">
        <v>178</v>
      </c>
      <c r="C67" s="61"/>
      <c r="D67" s="62"/>
      <c r="E67" s="85"/>
      <c r="F67" s="86"/>
      <c r="G67" s="63"/>
      <c r="H67" s="64">
        <f>'01 021705 Rek'!I22</f>
        <v>0</v>
      </c>
      <c r="I67" s="1"/>
      <c r="J67" s="1"/>
    </row>
    <row r="68" spans="2:10" ht="12.75">
      <c r="B68" s="60" t="s">
        <v>179</v>
      </c>
      <c r="C68" s="61"/>
      <c r="D68" s="62"/>
      <c r="E68" s="85"/>
      <c r="F68" s="86"/>
      <c r="G68" s="63"/>
      <c r="H68" s="64">
        <f>'01 021705 Rek'!I23</f>
        <v>0</v>
      </c>
      <c r="I68" s="1"/>
      <c r="J68" s="1"/>
    </row>
    <row r="69" spans="2:10" ht="12.75">
      <c r="B69" s="60" t="s">
        <v>180</v>
      </c>
      <c r="C69" s="61"/>
      <c r="D69" s="62"/>
      <c r="E69" s="85"/>
      <c r="F69" s="86"/>
      <c r="G69" s="63"/>
      <c r="H69" s="64">
        <f>'01 021705 Rek'!I24</f>
        <v>0</v>
      </c>
      <c r="I69" s="1"/>
      <c r="J69" s="1"/>
    </row>
    <row r="70" spans="2:10" ht="12.75">
      <c r="B70" s="60" t="s">
        <v>181</v>
      </c>
      <c r="C70" s="61"/>
      <c r="D70" s="62"/>
      <c r="E70" s="85"/>
      <c r="F70" s="86"/>
      <c r="G70" s="63"/>
      <c r="H70" s="64">
        <f>'01 021705 Rek'!I25</f>
        <v>0</v>
      </c>
      <c r="I70" s="1"/>
      <c r="J70" s="1"/>
    </row>
    <row r="71" spans="2:10" ht="12.75">
      <c r="B71" s="60" t="s">
        <v>182</v>
      </c>
      <c r="C71" s="61"/>
      <c r="D71" s="62"/>
      <c r="E71" s="85"/>
      <c r="F71" s="86"/>
      <c r="G71" s="63"/>
      <c r="H71" s="64">
        <f>'01 021705 Rek'!I26</f>
        <v>0</v>
      </c>
      <c r="I71" s="1"/>
      <c r="J71" s="1"/>
    </row>
    <row r="72" spans="2:10" ht="12.75">
      <c r="B72" s="60" t="s">
        <v>183</v>
      </c>
      <c r="C72" s="61"/>
      <c r="D72" s="62"/>
      <c r="E72" s="85"/>
      <c r="F72" s="86"/>
      <c r="G72" s="63"/>
      <c r="H72" s="64">
        <f>'01 021705 Rek'!I27</f>
        <v>0</v>
      </c>
      <c r="I72" s="1"/>
      <c r="J72" s="1"/>
    </row>
    <row r="73" spans="2:10" ht="12.75">
      <c r="B73" s="65" t="s">
        <v>20</v>
      </c>
      <c r="C73" s="66"/>
      <c r="D73" s="67"/>
      <c r="E73" s="87"/>
      <c r="F73" s="88"/>
      <c r="G73" s="76"/>
      <c r="H73" s="69">
        <f>SUM(H65:H72)</f>
        <v>0</v>
      </c>
      <c r="I73" s="1"/>
      <c r="J73" s="1"/>
    </row>
    <row r="74" spans="9:10" ht="12.75">
      <c r="I74" s="1"/>
      <c r="J74" s="1"/>
    </row>
    <row r="75" ht="12.75">
      <c r="B75" s="14" t="s">
        <v>185</v>
      </c>
    </row>
    <row r="76" ht="12.75">
      <c r="B76" s="1" t="s">
        <v>186</v>
      </c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  <rowBreaks count="1" manualBreakCount="1">
    <brk id="6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33</v>
      </c>
      <c r="B1" s="90"/>
      <c r="C1" s="90"/>
      <c r="D1" s="90"/>
      <c r="E1" s="90"/>
      <c r="F1" s="90"/>
      <c r="G1" s="90"/>
    </row>
    <row r="2" spans="1:7" ht="12.75" customHeight="1">
      <c r="A2" s="91" t="s">
        <v>34</v>
      </c>
      <c r="B2" s="92"/>
      <c r="C2" s="93">
        <v>21705</v>
      </c>
      <c r="D2" s="93" t="s">
        <v>108</v>
      </c>
      <c r="E2" s="92"/>
      <c r="F2" s="94" t="s">
        <v>35</v>
      </c>
      <c r="G2" s="95"/>
    </row>
    <row r="3" spans="1:7" ht="3" customHeight="1" hidden="1">
      <c r="A3" s="96"/>
      <c r="B3" s="97"/>
      <c r="C3" s="98"/>
      <c r="D3" s="98"/>
      <c r="E3" s="97"/>
      <c r="F3" s="99"/>
      <c r="G3" s="100"/>
    </row>
    <row r="4" spans="1:7" ht="12" customHeight="1">
      <c r="A4" s="101" t="s">
        <v>36</v>
      </c>
      <c r="B4" s="97"/>
      <c r="C4" s="98"/>
      <c r="D4" s="98"/>
      <c r="E4" s="97"/>
      <c r="F4" s="99" t="s">
        <v>37</v>
      </c>
      <c r="G4" s="102"/>
    </row>
    <row r="5" spans="1:7" ht="12.75" customHeight="1">
      <c r="A5" s="103" t="s">
        <v>105</v>
      </c>
      <c r="B5" s="104"/>
      <c r="C5" s="105" t="s">
        <v>106</v>
      </c>
      <c r="D5" s="106"/>
      <c r="E5" s="107"/>
      <c r="F5" s="99" t="s">
        <v>38</v>
      </c>
      <c r="G5" s="100"/>
    </row>
    <row r="6" spans="1:15" ht="12.75" customHeight="1">
      <c r="A6" s="101" t="s">
        <v>39</v>
      </c>
      <c r="B6" s="97"/>
      <c r="C6" s="98"/>
      <c r="D6" s="98"/>
      <c r="E6" s="97"/>
      <c r="F6" s="108" t="s">
        <v>40</v>
      </c>
      <c r="G6" s="109">
        <v>0</v>
      </c>
      <c r="O6" s="110"/>
    </row>
    <row r="7" spans="1:7" ht="12.75" customHeight="1">
      <c r="A7" s="111" t="s">
        <v>102</v>
      </c>
      <c r="B7" s="112"/>
      <c r="C7" s="113" t="s">
        <v>103</v>
      </c>
      <c r="D7" s="114"/>
      <c r="E7" s="114"/>
      <c r="F7" s="115" t="s">
        <v>41</v>
      </c>
      <c r="G7" s="109">
        <f>IF(G6=0,,ROUND((F30+F32)/G6,1))</f>
        <v>0</v>
      </c>
    </row>
    <row r="8" spans="1:9" ht="12.75">
      <c r="A8" s="116" t="s">
        <v>42</v>
      </c>
      <c r="B8" s="99"/>
      <c r="C8" s="292"/>
      <c r="D8" s="292"/>
      <c r="E8" s="293"/>
      <c r="F8" s="117" t="s">
        <v>43</v>
      </c>
      <c r="G8" s="118"/>
      <c r="H8" s="119"/>
      <c r="I8" s="120"/>
    </row>
    <row r="9" spans="1:8" ht="12.75">
      <c r="A9" s="116" t="s">
        <v>44</v>
      </c>
      <c r="B9" s="99"/>
      <c r="C9" s="292"/>
      <c r="D9" s="292"/>
      <c r="E9" s="293"/>
      <c r="F9" s="99"/>
      <c r="G9" s="121"/>
      <c r="H9" s="122"/>
    </row>
    <row r="10" spans="1:8" ht="12.75">
      <c r="A10" s="116" t="s">
        <v>45</v>
      </c>
      <c r="B10" s="99"/>
      <c r="C10" s="292"/>
      <c r="D10" s="292"/>
      <c r="E10" s="292"/>
      <c r="F10" s="123"/>
      <c r="G10" s="124"/>
      <c r="H10" s="125"/>
    </row>
    <row r="11" spans="1:57" ht="13.5" customHeight="1">
      <c r="A11" s="116" t="s">
        <v>46</v>
      </c>
      <c r="B11" s="99"/>
      <c r="C11" s="292"/>
      <c r="D11" s="292"/>
      <c r="E11" s="292"/>
      <c r="F11" s="126" t="s">
        <v>47</v>
      </c>
      <c r="G11" s="127"/>
      <c r="H11" s="122"/>
      <c r="BA11" s="128"/>
      <c r="BB11" s="128"/>
      <c r="BC11" s="128"/>
      <c r="BD11" s="128"/>
      <c r="BE11" s="128"/>
    </row>
    <row r="12" spans="1:8" ht="12.75" customHeight="1">
      <c r="A12" s="129" t="s">
        <v>48</v>
      </c>
      <c r="B12" s="97"/>
      <c r="C12" s="294"/>
      <c r="D12" s="294"/>
      <c r="E12" s="294"/>
      <c r="F12" s="130" t="s">
        <v>49</v>
      </c>
      <c r="G12" s="131"/>
      <c r="H12" s="122"/>
    </row>
    <row r="13" spans="1:8" ht="28.5" customHeight="1" thickBot="1">
      <c r="A13" s="132" t="s">
        <v>50</v>
      </c>
      <c r="B13" s="133"/>
      <c r="C13" s="133"/>
      <c r="D13" s="133"/>
      <c r="E13" s="134"/>
      <c r="F13" s="134"/>
      <c r="G13" s="135"/>
      <c r="H13" s="122"/>
    </row>
    <row r="14" spans="1:7" ht="17.25" customHeight="1" thickBot="1">
      <c r="A14" s="136" t="s">
        <v>51</v>
      </c>
      <c r="B14" s="137"/>
      <c r="C14" s="138"/>
      <c r="D14" s="139" t="s">
        <v>52</v>
      </c>
      <c r="E14" s="140"/>
      <c r="F14" s="140"/>
      <c r="G14" s="138"/>
    </row>
    <row r="15" spans="1:7" ht="15.75" customHeight="1">
      <c r="A15" s="141"/>
      <c r="B15" s="142" t="s">
        <v>53</v>
      </c>
      <c r="C15" s="143">
        <f>'01 021705 Rek'!E15</f>
        <v>0</v>
      </c>
      <c r="D15" s="144" t="str">
        <f>'01 021705 Rek'!A20</f>
        <v>Ztížené výrobní podmínky</v>
      </c>
      <c r="E15" s="145"/>
      <c r="F15" s="146"/>
      <c r="G15" s="143">
        <f>'01 021705 Rek'!I20</f>
        <v>0</v>
      </c>
    </row>
    <row r="16" spans="1:7" ht="15.75" customHeight="1">
      <c r="A16" s="141" t="s">
        <v>54</v>
      </c>
      <c r="B16" s="142" t="s">
        <v>55</v>
      </c>
      <c r="C16" s="143">
        <f>'01 021705 Rek'!F15</f>
        <v>0</v>
      </c>
      <c r="D16" s="96" t="str">
        <f>'01 021705 Rek'!A21</f>
        <v>Oborová přirážka</v>
      </c>
      <c r="E16" s="147"/>
      <c r="F16" s="148"/>
      <c r="G16" s="143">
        <f>'01 021705 Rek'!I21</f>
        <v>0</v>
      </c>
    </row>
    <row r="17" spans="1:7" ht="15.75" customHeight="1">
      <c r="A17" s="141" t="s">
        <v>56</v>
      </c>
      <c r="B17" s="142" t="s">
        <v>57</v>
      </c>
      <c r="C17" s="143">
        <f>'01 021705 Rek'!H15</f>
        <v>0</v>
      </c>
      <c r="D17" s="96" t="str">
        <f>'01 021705 Rek'!A22</f>
        <v>Přesun stavebních kapacit</v>
      </c>
      <c r="E17" s="147"/>
      <c r="F17" s="148"/>
      <c r="G17" s="143">
        <f>'01 021705 Rek'!I22</f>
        <v>0</v>
      </c>
    </row>
    <row r="18" spans="1:7" ht="15.75" customHeight="1">
      <c r="A18" s="149" t="s">
        <v>58</v>
      </c>
      <c r="B18" s="150" t="s">
        <v>59</v>
      </c>
      <c r="C18" s="143">
        <f>'01 021705 Rek'!G15</f>
        <v>0</v>
      </c>
      <c r="D18" s="96" t="str">
        <f>'01 021705 Rek'!A23</f>
        <v>Mimostaveništní doprava</v>
      </c>
      <c r="E18" s="147"/>
      <c r="F18" s="148"/>
      <c r="G18" s="143">
        <f>'01 021705 Rek'!I23</f>
        <v>0</v>
      </c>
    </row>
    <row r="19" spans="1:7" ht="15.75" customHeight="1">
      <c r="A19" s="151" t="s">
        <v>60</v>
      </c>
      <c r="B19" s="142"/>
      <c r="C19" s="143">
        <f>SUM(C15:C18)</f>
        <v>0</v>
      </c>
      <c r="D19" s="96" t="str">
        <f>'01 021705 Rek'!A24</f>
        <v>Zařízení staveniště</v>
      </c>
      <c r="E19" s="147"/>
      <c r="F19" s="148"/>
      <c r="G19" s="143">
        <f>'01 021705 Rek'!I24</f>
        <v>0</v>
      </c>
    </row>
    <row r="20" spans="1:7" ht="15.75" customHeight="1">
      <c r="A20" s="151"/>
      <c r="B20" s="142"/>
      <c r="C20" s="143"/>
      <c r="D20" s="96" t="str">
        <f>'01 021705 Rek'!A25</f>
        <v>Provoz investora</v>
      </c>
      <c r="E20" s="147"/>
      <c r="F20" s="148"/>
      <c r="G20" s="143">
        <f>'01 021705 Rek'!I25</f>
        <v>0</v>
      </c>
    </row>
    <row r="21" spans="1:7" ht="15.75" customHeight="1">
      <c r="A21" s="151" t="s">
        <v>30</v>
      </c>
      <c r="B21" s="142"/>
      <c r="C21" s="143">
        <f>'01 021705 Rek'!I15</f>
        <v>0</v>
      </c>
      <c r="D21" s="96" t="str">
        <f>'01 021705 Rek'!A26</f>
        <v>Kompletační činnost (IČD)</v>
      </c>
      <c r="E21" s="147"/>
      <c r="F21" s="148"/>
      <c r="G21" s="143">
        <f>'01 021705 Rek'!I26</f>
        <v>0</v>
      </c>
    </row>
    <row r="22" spans="1:7" ht="15.75" customHeight="1">
      <c r="A22" s="152" t="s">
        <v>61</v>
      </c>
      <c r="B22" s="122"/>
      <c r="C22" s="143">
        <f>C19+C21</f>
        <v>0</v>
      </c>
      <c r="D22" s="96" t="s">
        <v>62</v>
      </c>
      <c r="E22" s="147"/>
      <c r="F22" s="148"/>
      <c r="G22" s="143">
        <f>G23-SUM(G15:G21)</f>
        <v>0</v>
      </c>
    </row>
    <row r="23" spans="1:7" ht="15.75" customHeight="1" thickBot="1">
      <c r="A23" s="295" t="s">
        <v>63</v>
      </c>
      <c r="B23" s="296"/>
      <c r="C23" s="153">
        <f>C22+G23</f>
        <v>0</v>
      </c>
      <c r="D23" s="154" t="s">
        <v>64</v>
      </c>
      <c r="E23" s="155"/>
      <c r="F23" s="156"/>
      <c r="G23" s="143">
        <f>'01 021705 Rek'!H28</f>
        <v>0</v>
      </c>
    </row>
    <row r="24" spans="1:7" ht="12.75">
      <c r="A24" s="157" t="s">
        <v>65</v>
      </c>
      <c r="B24" s="158"/>
      <c r="C24" s="159"/>
      <c r="D24" s="158" t="s">
        <v>66</v>
      </c>
      <c r="E24" s="158"/>
      <c r="F24" s="160" t="s">
        <v>67</v>
      </c>
      <c r="G24" s="161"/>
    </row>
    <row r="25" spans="1:7" ht="12.75">
      <c r="A25" s="152" t="s">
        <v>68</v>
      </c>
      <c r="B25" s="122"/>
      <c r="C25" s="162"/>
      <c r="D25" s="122" t="s">
        <v>68</v>
      </c>
      <c r="F25" s="163" t="s">
        <v>68</v>
      </c>
      <c r="G25" s="164"/>
    </row>
    <row r="26" spans="1:7" ht="37.5" customHeight="1">
      <c r="A26" s="152" t="s">
        <v>69</v>
      </c>
      <c r="B26" s="165"/>
      <c r="C26" s="162"/>
      <c r="D26" s="122" t="s">
        <v>69</v>
      </c>
      <c r="F26" s="163" t="s">
        <v>69</v>
      </c>
      <c r="G26" s="164"/>
    </row>
    <row r="27" spans="1:7" ht="12.75">
      <c r="A27" s="152"/>
      <c r="B27" s="166"/>
      <c r="C27" s="162"/>
      <c r="D27" s="122"/>
      <c r="F27" s="163"/>
      <c r="G27" s="164"/>
    </row>
    <row r="28" spans="1:7" ht="12.75">
      <c r="A28" s="152" t="s">
        <v>70</v>
      </c>
      <c r="B28" s="122"/>
      <c r="C28" s="162"/>
      <c r="D28" s="163" t="s">
        <v>71</v>
      </c>
      <c r="E28" s="162"/>
      <c r="F28" s="167" t="s">
        <v>71</v>
      </c>
      <c r="G28" s="164"/>
    </row>
    <row r="29" spans="1:7" ht="69" customHeight="1">
      <c r="A29" s="152"/>
      <c r="B29" s="122"/>
      <c r="C29" s="168"/>
      <c r="D29" s="169"/>
      <c r="E29" s="168"/>
      <c r="F29" s="122"/>
      <c r="G29" s="164"/>
    </row>
    <row r="30" spans="1:7" ht="12.75">
      <c r="A30" s="170" t="s">
        <v>12</v>
      </c>
      <c r="B30" s="171"/>
      <c r="C30" s="172">
        <v>21</v>
      </c>
      <c r="D30" s="171" t="s">
        <v>72</v>
      </c>
      <c r="E30" s="173"/>
      <c r="F30" s="297">
        <f>ROUND(C23-F32,0)</f>
        <v>0</v>
      </c>
      <c r="G30" s="298"/>
    </row>
    <row r="31" spans="1:7" ht="12.75">
      <c r="A31" s="170" t="s">
        <v>73</v>
      </c>
      <c r="B31" s="171"/>
      <c r="C31" s="172">
        <f>C30</f>
        <v>21</v>
      </c>
      <c r="D31" s="171" t="s">
        <v>74</v>
      </c>
      <c r="E31" s="173"/>
      <c r="F31" s="297">
        <f>ROUND(PRODUCT(F30,C31/100),1)</f>
        <v>0</v>
      </c>
      <c r="G31" s="298"/>
    </row>
    <row r="32" spans="1:7" ht="12.75">
      <c r="A32" s="170" t="s">
        <v>12</v>
      </c>
      <c r="B32" s="171"/>
      <c r="C32" s="172">
        <v>0</v>
      </c>
      <c r="D32" s="171" t="s">
        <v>74</v>
      </c>
      <c r="E32" s="173"/>
      <c r="F32" s="297">
        <v>0</v>
      </c>
      <c r="G32" s="298"/>
    </row>
    <row r="33" spans="1:7" ht="12.75">
      <c r="A33" s="170" t="s">
        <v>73</v>
      </c>
      <c r="B33" s="174"/>
      <c r="C33" s="175">
        <f>C32</f>
        <v>0</v>
      </c>
      <c r="D33" s="171" t="s">
        <v>74</v>
      </c>
      <c r="E33" s="148"/>
      <c r="F33" s="297">
        <f>ROUND(PRODUCT(F32,C33/100),1)</f>
        <v>0</v>
      </c>
      <c r="G33" s="298"/>
    </row>
    <row r="34" spans="1:7" s="179" customFormat="1" ht="19.5" customHeight="1" thickBot="1">
      <c r="A34" s="176" t="s">
        <v>75</v>
      </c>
      <c r="B34" s="177"/>
      <c r="C34" s="177"/>
      <c r="D34" s="177"/>
      <c r="E34" s="178"/>
      <c r="F34" s="299">
        <f>CEILING(SUM(F30:F33),IF(SUM(F30:F33)&gt;=0,1,-1))</f>
        <v>0</v>
      </c>
      <c r="G34" s="30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1"/>
      <c r="C37" s="301"/>
      <c r="D37" s="301"/>
      <c r="E37" s="301"/>
      <c r="F37" s="301"/>
      <c r="G37" s="301"/>
      <c r="H37" s="1" t="s">
        <v>2</v>
      </c>
    </row>
    <row r="38" spans="1:8" ht="12.75" customHeight="1">
      <c r="A38" s="180"/>
      <c r="B38" s="301"/>
      <c r="C38" s="301"/>
      <c r="D38" s="301"/>
      <c r="E38" s="301"/>
      <c r="F38" s="301"/>
      <c r="G38" s="301"/>
      <c r="H38" s="1" t="s">
        <v>2</v>
      </c>
    </row>
    <row r="39" spans="1:8" ht="12.75">
      <c r="A39" s="180"/>
      <c r="B39" s="301"/>
      <c r="C39" s="301"/>
      <c r="D39" s="301"/>
      <c r="E39" s="301"/>
      <c r="F39" s="301"/>
      <c r="G39" s="301"/>
      <c r="H39" s="1" t="s">
        <v>2</v>
      </c>
    </row>
    <row r="40" spans="1:8" ht="12.75">
      <c r="A40" s="180"/>
      <c r="B40" s="301"/>
      <c r="C40" s="301"/>
      <c r="D40" s="301"/>
      <c r="E40" s="301"/>
      <c r="F40" s="301"/>
      <c r="G40" s="301"/>
      <c r="H40" s="1" t="s">
        <v>2</v>
      </c>
    </row>
    <row r="41" spans="1:8" ht="12.75">
      <c r="A41" s="180"/>
      <c r="B41" s="301"/>
      <c r="C41" s="301"/>
      <c r="D41" s="301"/>
      <c r="E41" s="301"/>
      <c r="F41" s="301"/>
      <c r="G41" s="301"/>
      <c r="H41" s="1" t="s">
        <v>2</v>
      </c>
    </row>
    <row r="42" spans="1:8" ht="12.75">
      <c r="A42" s="180"/>
      <c r="B42" s="301"/>
      <c r="C42" s="301"/>
      <c r="D42" s="301"/>
      <c r="E42" s="301"/>
      <c r="F42" s="301"/>
      <c r="G42" s="301"/>
      <c r="H42" s="1" t="s">
        <v>2</v>
      </c>
    </row>
    <row r="43" spans="1:8" ht="12.75">
      <c r="A43" s="180"/>
      <c r="B43" s="301"/>
      <c r="C43" s="301"/>
      <c r="D43" s="301"/>
      <c r="E43" s="301"/>
      <c r="F43" s="301"/>
      <c r="G43" s="301"/>
      <c r="H43" s="1" t="s">
        <v>2</v>
      </c>
    </row>
    <row r="44" spans="1:8" ht="12.75">
      <c r="A44" s="180"/>
      <c r="B44" s="301"/>
      <c r="C44" s="301"/>
      <c r="D44" s="301"/>
      <c r="E44" s="301"/>
      <c r="F44" s="301"/>
      <c r="G44" s="301"/>
      <c r="H44" s="1" t="s">
        <v>2</v>
      </c>
    </row>
    <row r="45" spans="1:8" ht="0.75" customHeight="1">
      <c r="A45" s="180"/>
      <c r="B45" s="301"/>
      <c r="C45" s="301"/>
      <c r="D45" s="301"/>
      <c r="E45" s="301"/>
      <c r="F45" s="301"/>
      <c r="G45" s="301"/>
      <c r="H45" s="1" t="s">
        <v>2</v>
      </c>
    </row>
    <row r="46" spans="2:7" ht="12.75">
      <c r="B46" s="291"/>
      <c r="C46" s="291"/>
      <c r="D46" s="291"/>
      <c r="E46" s="291"/>
      <c r="F46" s="291"/>
      <c r="G46" s="291"/>
    </row>
    <row r="47" spans="2:7" ht="12.75">
      <c r="B47" s="291"/>
      <c r="C47" s="291"/>
      <c r="D47" s="291"/>
      <c r="E47" s="291"/>
      <c r="F47" s="291"/>
      <c r="G47" s="291"/>
    </row>
    <row r="48" spans="2:7" ht="12.75">
      <c r="B48" s="291"/>
      <c r="C48" s="291"/>
      <c r="D48" s="291"/>
      <c r="E48" s="291"/>
      <c r="F48" s="291"/>
      <c r="G48" s="291"/>
    </row>
    <row r="49" spans="2:7" ht="12.75">
      <c r="B49" s="291"/>
      <c r="C49" s="291"/>
      <c r="D49" s="291"/>
      <c r="E49" s="291"/>
      <c r="F49" s="291"/>
      <c r="G49" s="291"/>
    </row>
    <row r="50" spans="2:7" ht="12.75">
      <c r="B50" s="291"/>
      <c r="C50" s="291"/>
      <c r="D50" s="291"/>
      <c r="E50" s="291"/>
      <c r="F50" s="291"/>
      <c r="G50" s="291"/>
    </row>
    <row r="51" spans="2:7" ht="12.75">
      <c r="B51" s="291"/>
      <c r="C51" s="291"/>
      <c r="D51" s="291"/>
      <c r="E51" s="291"/>
      <c r="F51" s="291"/>
      <c r="G51" s="291"/>
    </row>
    <row r="52" spans="2:7" ht="12.75">
      <c r="B52" s="291"/>
      <c r="C52" s="291"/>
      <c r="D52" s="291"/>
      <c r="E52" s="291"/>
      <c r="F52" s="291"/>
      <c r="G52" s="291"/>
    </row>
    <row r="53" spans="2:7" ht="12.75">
      <c r="B53" s="291"/>
      <c r="C53" s="291"/>
      <c r="D53" s="291"/>
      <c r="E53" s="291"/>
      <c r="F53" s="291"/>
      <c r="G53" s="291"/>
    </row>
    <row r="54" spans="2:7" ht="12.75">
      <c r="B54" s="291"/>
      <c r="C54" s="291"/>
      <c r="D54" s="291"/>
      <c r="E54" s="291"/>
      <c r="F54" s="291"/>
      <c r="G54" s="291"/>
    </row>
    <row r="55" spans="2:7" ht="12.75">
      <c r="B55" s="291"/>
      <c r="C55" s="291"/>
      <c r="D55" s="291"/>
      <c r="E55" s="291"/>
      <c r="F55" s="291"/>
      <c r="G55" s="291"/>
    </row>
  </sheetData>
  <sheetProtection/>
  <mergeCells count="22">
    <mergeCell ref="F33:G33"/>
    <mergeCell ref="F34:G34"/>
    <mergeCell ref="B37:G45"/>
    <mergeCell ref="B53:G53"/>
    <mergeCell ref="B47:G47"/>
    <mergeCell ref="B48:G48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C51" sqref="C5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4" t="s">
        <v>3</v>
      </c>
      <c r="B1" s="305"/>
      <c r="C1" s="181" t="s">
        <v>104</v>
      </c>
      <c r="D1" s="182"/>
      <c r="E1" s="183"/>
      <c r="F1" s="182"/>
      <c r="G1" s="184" t="s">
        <v>77</v>
      </c>
      <c r="H1" s="185">
        <v>21705</v>
      </c>
      <c r="I1" s="186"/>
    </row>
    <row r="2" spans="1:9" ht="13.5" thickBot="1">
      <c r="A2" s="306" t="s">
        <v>78</v>
      </c>
      <c r="B2" s="307"/>
      <c r="C2" s="187" t="s">
        <v>107</v>
      </c>
      <c r="D2" s="188"/>
      <c r="E2" s="189"/>
      <c r="F2" s="188"/>
      <c r="G2" s="308" t="s">
        <v>108</v>
      </c>
      <c r="H2" s="309"/>
      <c r="I2" s="310"/>
    </row>
    <row r="3" ht="13.5" thickTop="1">
      <c r="F3" s="122"/>
    </row>
    <row r="4" spans="1:9" ht="19.5" customHeight="1">
      <c r="A4" s="190" t="s">
        <v>79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2" customFormat="1" ht="13.5" thickBot="1">
      <c r="A6" s="193"/>
      <c r="B6" s="194" t="s">
        <v>80</v>
      </c>
      <c r="C6" s="194"/>
      <c r="D6" s="195"/>
      <c r="E6" s="196" t="s">
        <v>26</v>
      </c>
      <c r="F6" s="197" t="s">
        <v>27</v>
      </c>
      <c r="G6" s="197" t="s">
        <v>28</v>
      </c>
      <c r="H6" s="197" t="s">
        <v>29</v>
      </c>
      <c r="I6" s="198" t="s">
        <v>30</v>
      </c>
    </row>
    <row r="7" spans="1:9" s="122" customFormat="1" ht="12.75">
      <c r="A7" s="278" t="str">
        <f>'01 021705 Pol'!B7</f>
        <v>61</v>
      </c>
      <c r="B7" s="62" t="str">
        <f>'01 021705 Pol'!C7</f>
        <v>Upravy povrchů vnitřní</v>
      </c>
      <c r="D7" s="199"/>
      <c r="E7" s="279">
        <f>'01 021705 Pol'!G9</f>
        <v>0</v>
      </c>
      <c r="F7" s="280">
        <f>'01 021705 Pol'!BB9</f>
        <v>0</v>
      </c>
      <c r="G7" s="280">
        <f>'01 021705 Pol'!BC9</f>
        <v>0</v>
      </c>
      <c r="H7" s="280">
        <f>'01 021705 Pol'!BD9</f>
        <v>0</v>
      </c>
      <c r="I7" s="281">
        <f>'01 021705 Pol'!BE9</f>
        <v>0</v>
      </c>
    </row>
    <row r="8" spans="1:9" s="122" customFormat="1" ht="12.75">
      <c r="A8" s="278" t="str">
        <f>'01 021705 Pol'!B10</f>
        <v>62</v>
      </c>
      <c r="B8" s="62" t="str">
        <f>'01 021705 Pol'!C10</f>
        <v>Úpravy povrchů vnější</v>
      </c>
      <c r="D8" s="199"/>
      <c r="E8" s="279">
        <f>'01 021705 Pol'!G13</f>
        <v>0</v>
      </c>
      <c r="F8" s="280">
        <f>'01 021705 Pol'!BB13</f>
        <v>0</v>
      </c>
      <c r="G8" s="280">
        <f>'01 021705 Pol'!BC13</f>
        <v>0</v>
      </c>
      <c r="H8" s="280">
        <f>'01 021705 Pol'!BD13</f>
        <v>0</v>
      </c>
      <c r="I8" s="281">
        <f>'01 021705 Pol'!BE13</f>
        <v>0</v>
      </c>
    </row>
    <row r="9" spans="1:9" s="122" customFormat="1" ht="12.75">
      <c r="A9" s="278" t="str">
        <f>'01 021705 Pol'!B14</f>
        <v>64</v>
      </c>
      <c r="B9" s="62" t="str">
        <f>'01 021705 Pol'!C14</f>
        <v>Výplně otvorů</v>
      </c>
      <c r="D9" s="199"/>
      <c r="E9" s="279">
        <f>'01 021705 Pol'!G20</f>
        <v>0</v>
      </c>
      <c r="F9" s="280">
        <f>'01 021705 Pol'!BB20</f>
        <v>0</v>
      </c>
      <c r="G9" s="280">
        <f>'01 021705 Pol'!BC20</f>
        <v>0</v>
      </c>
      <c r="H9" s="280">
        <f>'01 021705 Pol'!BD20</f>
        <v>0</v>
      </c>
      <c r="I9" s="281">
        <f>'01 021705 Pol'!BE20</f>
        <v>0</v>
      </c>
    </row>
    <row r="10" spans="1:9" s="122" customFormat="1" ht="12.75">
      <c r="A10" s="278" t="str">
        <f>'01 021705 Pol'!B21</f>
        <v>94</v>
      </c>
      <c r="B10" s="62" t="str">
        <f>'01 021705 Pol'!C21</f>
        <v>Lešení a stavební výtahy</v>
      </c>
      <c r="D10" s="199"/>
      <c r="E10" s="279">
        <f>'01 021705 Pol'!G23</f>
        <v>0</v>
      </c>
      <c r="F10" s="280">
        <f>'01 021705 Pol'!BB23</f>
        <v>0</v>
      </c>
      <c r="G10" s="280">
        <f>'01 021705 Pol'!BC23</f>
        <v>0</v>
      </c>
      <c r="H10" s="280">
        <f>'01 021705 Pol'!BD23</f>
        <v>0</v>
      </c>
      <c r="I10" s="281">
        <f>'01 021705 Pol'!BE23</f>
        <v>0</v>
      </c>
    </row>
    <row r="11" spans="1:9" s="122" customFormat="1" ht="12.75">
      <c r="A11" s="278" t="str">
        <f>'01 021705 Pol'!B24</f>
        <v>96</v>
      </c>
      <c r="B11" s="62" t="str">
        <f>'01 021705 Pol'!C24</f>
        <v>Bourání konstrukcí</v>
      </c>
      <c r="D11" s="199"/>
      <c r="E11" s="279">
        <f>'01 021705 Pol'!G29</f>
        <v>0</v>
      </c>
      <c r="F11" s="280">
        <f>'01 021705 Pol'!BB29</f>
        <v>0</v>
      </c>
      <c r="G11" s="280">
        <f>'01 021705 Pol'!BC29</f>
        <v>0</v>
      </c>
      <c r="H11" s="280">
        <f>'01 021705 Pol'!BD29</f>
        <v>0</v>
      </c>
      <c r="I11" s="281">
        <f>'01 021705 Pol'!BE29</f>
        <v>0</v>
      </c>
    </row>
    <row r="12" spans="1:9" s="122" customFormat="1" ht="12.75">
      <c r="A12" s="278" t="str">
        <f>'01 021705 Pol'!B30</f>
        <v>99</v>
      </c>
      <c r="B12" s="62" t="str">
        <f>'01 021705 Pol'!C30</f>
        <v>Staveništní přesun hmot</v>
      </c>
      <c r="D12" s="199"/>
      <c r="E12" s="279">
        <f>'01 021705 Pol'!G32</f>
        <v>0</v>
      </c>
      <c r="F12" s="280">
        <f>'01 021705 Pol'!BB32</f>
        <v>0</v>
      </c>
      <c r="G12" s="280">
        <f>'01 021705 Pol'!BC32</f>
        <v>0</v>
      </c>
      <c r="H12" s="280">
        <f>'01 021705 Pol'!BD32</f>
        <v>0</v>
      </c>
      <c r="I12" s="281">
        <f>'01 021705 Pol'!BE32</f>
        <v>0</v>
      </c>
    </row>
    <row r="13" spans="1:9" s="122" customFormat="1" ht="12.75">
      <c r="A13" s="278" t="str">
        <f>'01 021705 Pol'!B33</f>
        <v>784</v>
      </c>
      <c r="B13" s="62" t="str">
        <f>'01 021705 Pol'!C33</f>
        <v>Malby</v>
      </c>
      <c r="D13" s="199"/>
      <c r="E13" s="279">
        <f>'01 021705 Pol'!BA35</f>
        <v>0</v>
      </c>
      <c r="F13" s="280">
        <f>'01 021705 Pol'!G35</f>
        <v>0</v>
      </c>
      <c r="G13" s="280">
        <f>'01 021705 Pol'!BC35</f>
        <v>0</v>
      </c>
      <c r="H13" s="280">
        <f>'01 021705 Pol'!BD35</f>
        <v>0</v>
      </c>
      <c r="I13" s="281">
        <f>'01 021705 Pol'!BE35</f>
        <v>0</v>
      </c>
    </row>
    <row r="14" spans="1:9" s="122" customFormat="1" ht="13.5" thickBot="1">
      <c r="A14" s="278" t="str">
        <f>'01 021705 Pol'!B36</f>
        <v>D96</v>
      </c>
      <c r="B14" s="62" t="str">
        <f>'01 021705 Pol'!C36</f>
        <v>Přesuny suti a vybouraných hmot</v>
      </c>
      <c r="D14" s="199"/>
      <c r="E14" s="279">
        <f>'01 021705 Pol'!G41</f>
        <v>0</v>
      </c>
      <c r="F14" s="280">
        <f>'01 021705 Pol'!BB41</f>
        <v>0</v>
      </c>
      <c r="G14" s="280">
        <f>'01 021705 Pol'!BC41</f>
        <v>0</v>
      </c>
      <c r="H14" s="280">
        <f>'01 021705 Pol'!BD41</f>
        <v>0</v>
      </c>
      <c r="I14" s="281">
        <f>'01 021705 Pol'!BE41</f>
        <v>0</v>
      </c>
    </row>
    <row r="15" spans="1:9" s="14" customFormat="1" ht="13.5" thickBot="1">
      <c r="A15" s="200"/>
      <c r="B15" s="201" t="s">
        <v>81</v>
      </c>
      <c r="C15" s="201"/>
      <c r="D15" s="202"/>
      <c r="E15" s="203">
        <f>SUM(E7:E14)</f>
        <v>0</v>
      </c>
      <c r="F15" s="204">
        <f>SUM(F7:F14)</f>
        <v>0</v>
      </c>
      <c r="G15" s="204">
        <f>SUM(G7:G14)</f>
        <v>0</v>
      </c>
      <c r="H15" s="204">
        <f>SUM(H7:H14)</f>
        <v>0</v>
      </c>
      <c r="I15" s="205">
        <f>SUM(I7:I14)</f>
        <v>0</v>
      </c>
    </row>
    <row r="16" spans="1:9" ht="12.75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57" ht="19.5" customHeight="1">
      <c r="A17" s="191" t="s">
        <v>82</v>
      </c>
      <c r="B17" s="191"/>
      <c r="C17" s="191"/>
      <c r="D17" s="191"/>
      <c r="E17" s="191"/>
      <c r="F17" s="191"/>
      <c r="G17" s="206"/>
      <c r="H17" s="191"/>
      <c r="I17" s="191"/>
      <c r="BA17" s="128"/>
      <c r="BB17" s="128"/>
      <c r="BC17" s="128"/>
      <c r="BD17" s="128"/>
      <c r="BE17" s="128"/>
    </row>
    <row r="18" ht="13.5" thickBot="1"/>
    <row r="19" spans="1:9" ht="12.75">
      <c r="A19" s="157" t="s">
        <v>83</v>
      </c>
      <c r="B19" s="158"/>
      <c r="C19" s="158"/>
      <c r="D19" s="207"/>
      <c r="E19" s="208" t="s">
        <v>84</v>
      </c>
      <c r="F19" s="209" t="s">
        <v>13</v>
      </c>
      <c r="G19" s="210" t="s">
        <v>85</v>
      </c>
      <c r="H19" s="211"/>
      <c r="I19" s="212" t="s">
        <v>84</v>
      </c>
    </row>
    <row r="20" spans="1:53" ht="12.75">
      <c r="A20" s="151" t="s">
        <v>176</v>
      </c>
      <c r="B20" s="142"/>
      <c r="C20" s="142"/>
      <c r="D20" s="213"/>
      <c r="E20" s="214">
        <v>0</v>
      </c>
      <c r="F20" s="215">
        <v>0</v>
      </c>
      <c r="G20" s="216">
        <f>SUM(E15:G15)</f>
        <v>0</v>
      </c>
      <c r="H20" s="217"/>
      <c r="I20" s="218">
        <f aca="true" t="shared" si="0" ref="I20:I27">E20+F20*G20/100</f>
        <v>0</v>
      </c>
      <c r="BA20" s="1">
        <v>0</v>
      </c>
    </row>
    <row r="21" spans="1:53" ht="12.75">
      <c r="A21" s="151" t="s">
        <v>177</v>
      </c>
      <c r="B21" s="142"/>
      <c r="C21" s="142"/>
      <c r="D21" s="213"/>
      <c r="E21" s="214">
        <v>0</v>
      </c>
      <c r="F21" s="215">
        <v>0</v>
      </c>
      <c r="G21" s="216">
        <f>G20</f>
        <v>0</v>
      </c>
      <c r="H21" s="217"/>
      <c r="I21" s="218">
        <f t="shared" si="0"/>
        <v>0</v>
      </c>
      <c r="BA21" s="1">
        <v>0</v>
      </c>
    </row>
    <row r="22" spans="1:53" ht="12.75">
      <c r="A22" s="151" t="s">
        <v>178</v>
      </c>
      <c r="B22" s="142"/>
      <c r="C22" s="142"/>
      <c r="D22" s="213"/>
      <c r="E22" s="214">
        <v>0</v>
      </c>
      <c r="F22" s="215">
        <v>0</v>
      </c>
      <c r="G22" s="216">
        <f>G20</f>
        <v>0</v>
      </c>
      <c r="H22" s="217"/>
      <c r="I22" s="218">
        <f t="shared" si="0"/>
        <v>0</v>
      </c>
      <c r="BA22" s="1">
        <v>0</v>
      </c>
    </row>
    <row r="23" spans="1:53" ht="12.75">
      <c r="A23" s="151" t="s">
        <v>179</v>
      </c>
      <c r="B23" s="142"/>
      <c r="C23" s="142"/>
      <c r="D23" s="213"/>
      <c r="E23" s="214">
        <v>0</v>
      </c>
      <c r="F23" s="215">
        <v>0</v>
      </c>
      <c r="G23" s="216">
        <f>G20</f>
        <v>0</v>
      </c>
      <c r="H23" s="217"/>
      <c r="I23" s="218">
        <f t="shared" si="0"/>
        <v>0</v>
      </c>
      <c r="BA23" s="1">
        <v>0</v>
      </c>
    </row>
    <row r="24" spans="1:53" ht="12.75">
      <c r="A24" s="151" t="s">
        <v>180</v>
      </c>
      <c r="B24" s="142"/>
      <c r="C24" s="142"/>
      <c r="D24" s="213"/>
      <c r="E24" s="214">
        <v>0</v>
      </c>
      <c r="F24" s="215">
        <v>5</v>
      </c>
      <c r="G24" s="216">
        <f>SUM(E15:I15)</f>
        <v>0</v>
      </c>
      <c r="H24" s="217"/>
      <c r="I24" s="218">
        <f t="shared" si="0"/>
        <v>0</v>
      </c>
      <c r="BA24" s="1">
        <v>1</v>
      </c>
    </row>
    <row r="25" spans="1:53" ht="12.75">
      <c r="A25" s="151" t="s">
        <v>181</v>
      </c>
      <c r="B25" s="142"/>
      <c r="C25" s="142"/>
      <c r="D25" s="213"/>
      <c r="E25" s="214">
        <v>0</v>
      </c>
      <c r="F25" s="215">
        <v>0</v>
      </c>
      <c r="G25" s="216">
        <f>G24</f>
        <v>0</v>
      </c>
      <c r="H25" s="217"/>
      <c r="I25" s="218">
        <f t="shared" si="0"/>
        <v>0</v>
      </c>
      <c r="BA25" s="1">
        <v>1</v>
      </c>
    </row>
    <row r="26" spans="1:53" ht="12.75">
      <c r="A26" s="151" t="s">
        <v>182</v>
      </c>
      <c r="B26" s="142"/>
      <c r="C26" s="142"/>
      <c r="D26" s="213"/>
      <c r="E26" s="214">
        <v>0</v>
      </c>
      <c r="F26" s="215">
        <v>0</v>
      </c>
      <c r="G26" s="216">
        <f>G24</f>
        <v>0</v>
      </c>
      <c r="H26" s="217"/>
      <c r="I26" s="218">
        <f t="shared" si="0"/>
        <v>0</v>
      </c>
      <c r="BA26" s="1">
        <v>2</v>
      </c>
    </row>
    <row r="27" spans="1:53" ht="12.75">
      <c r="A27" s="151" t="s">
        <v>183</v>
      </c>
      <c r="B27" s="142"/>
      <c r="C27" s="142"/>
      <c r="D27" s="213"/>
      <c r="E27" s="214">
        <v>0</v>
      </c>
      <c r="F27" s="215">
        <v>0</v>
      </c>
      <c r="G27" s="216">
        <f>G24</f>
        <v>0</v>
      </c>
      <c r="H27" s="217"/>
      <c r="I27" s="218">
        <f t="shared" si="0"/>
        <v>0</v>
      </c>
      <c r="BA27" s="1">
        <v>2</v>
      </c>
    </row>
    <row r="28" spans="1:9" ht="13.5" thickBot="1">
      <c r="A28" s="219"/>
      <c r="B28" s="220" t="s">
        <v>86</v>
      </c>
      <c r="C28" s="221"/>
      <c r="D28" s="222"/>
      <c r="E28" s="223"/>
      <c r="F28" s="224"/>
      <c r="G28" s="224"/>
      <c r="H28" s="302">
        <f>SUM(I20:I27)</f>
        <v>0</v>
      </c>
      <c r="I28" s="303"/>
    </row>
    <row r="30" spans="2:9" ht="12.75">
      <c r="B30" s="14"/>
      <c r="F30" s="225"/>
      <c r="G30" s="226"/>
      <c r="H30" s="226"/>
      <c r="I30" s="46"/>
    </row>
    <row r="31" spans="6:9" ht="12.75">
      <c r="F31" s="225"/>
      <c r="G31" s="226"/>
      <c r="H31" s="226"/>
      <c r="I31" s="46"/>
    </row>
    <row r="32" spans="6:9" ht="12.75">
      <c r="F32" s="225"/>
      <c r="G32" s="226"/>
      <c r="H32" s="226"/>
      <c r="I32" s="46"/>
    </row>
    <row r="33" spans="6:9" ht="12.75">
      <c r="F33" s="225"/>
      <c r="G33" s="226"/>
      <c r="H33" s="226"/>
      <c r="I33" s="46"/>
    </row>
    <row r="34" spans="6:9" ht="12.75">
      <c r="F34" s="225"/>
      <c r="G34" s="226"/>
      <c r="H34" s="226"/>
      <c r="I34" s="46"/>
    </row>
    <row r="35" spans="6:9" ht="12.75">
      <c r="F35" s="225"/>
      <c r="G35" s="226"/>
      <c r="H35" s="226"/>
      <c r="I35" s="46"/>
    </row>
    <row r="36" spans="6:9" ht="12.75">
      <c r="F36" s="225"/>
      <c r="G36" s="226"/>
      <c r="H36" s="226"/>
      <c r="I36" s="46"/>
    </row>
    <row r="37" spans="6:9" ht="12.75">
      <c r="F37" s="225"/>
      <c r="G37" s="226"/>
      <c r="H37" s="226"/>
      <c r="I37" s="46"/>
    </row>
    <row r="38" spans="6:9" ht="12.75">
      <c r="F38" s="225"/>
      <c r="G38" s="226"/>
      <c r="H38" s="226"/>
      <c r="I38" s="46"/>
    </row>
    <row r="39" spans="6:9" ht="12.75">
      <c r="F39" s="225"/>
      <c r="G39" s="226"/>
      <c r="H39" s="226"/>
      <c r="I39" s="46"/>
    </row>
    <row r="40" spans="6:9" ht="12.75">
      <c r="F40" s="225"/>
      <c r="G40" s="226"/>
      <c r="H40" s="226"/>
      <c r="I40" s="46"/>
    </row>
    <row r="41" spans="6:9" ht="12.75">
      <c r="F41" s="225"/>
      <c r="G41" s="226"/>
      <c r="H41" s="226"/>
      <c r="I41" s="46"/>
    </row>
    <row r="42" spans="6:9" ht="12.75">
      <c r="F42" s="225"/>
      <c r="G42" s="226"/>
      <c r="H42" s="226"/>
      <c r="I42" s="46"/>
    </row>
    <row r="43" spans="6:9" ht="12.75">
      <c r="F43" s="225"/>
      <c r="G43" s="226"/>
      <c r="H43" s="226"/>
      <c r="I43" s="46"/>
    </row>
    <row r="44" spans="6:9" ht="12.75">
      <c r="F44" s="225"/>
      <c r="G44" s="226"/>
      <c r="H44" s="226"/>
      <c r="I44" s="46"/>
    </row>
    <row r="45" spans="6:9" ht="12.75">
      <c r="F45" s="225"/>
      <c r="G45" s="226"/>
      <c r="H45" s="226"/>
      <c r="I45" s="46"/>
    </row>
    <row r="46" spans="6:9" ht="12.75">
      <c r="F46" s="225"/>
      <c r="G46" s="226"/>
      <c r="H46" s="226"/>
      <c r="I46" s="46"/>
    </row>
    <row r="47" spans="6:9" ht="12.75">
      <c r="F47" s="225"/>
      <c r="G47" s="226"/>
      <c r="H47" s="226"/>
      <c r="I47" s="46"/>
    </row>
    <row r="48" spans="6:9" ht="12.75">
      <c r="F48" s="225"/>
      <c r="G48" s="226"/>
      <c r="H48" s="226"/>
      <c r="I48" s="46"/>
    </row>
    <row r="49" spans="6:9" ht="12.75">
      <c r="F49" s="225"/>
      <c r="G49" s="226"/>
      <c r="H49" s="226"/>
      <c r="I49" s="46"/>
    </row>
    <row r="50" spans="6:9" ht="12.75">
      <c r="F50" s="225"/>
      <c r="G50" s="226"/>
      <c r="H50" s="226"/>
      <c r="I50" s="46"/>
    </row>
    <row r="51" spans="6:9" ht="12.75">
      <c r="F51" s="225"/>
      <c r="G51" s="226"/>
      <c r="H51" s="226"/>
      <c r="I51" s="46"/>
    </row>
    <row r="52" spans="6:9" ht="12.75">
      <c r="F52" s="225"/>
      <c r="G52" s="226"/>
      <c r="H52" s="226"/>
      <c r="I52" s="46"/>
    </row>
    <row r="53" spans="6:9" ht="12.75">
      <c r="F53" s="225"/>
      <c r="G53" s="226"/>
      <c r="H53" s="226"/>
      <c r="I53" s="46"/>
    </row>
    <row r="54" spans="6:9" ht="12.75">
      <c r="F54" s="225"/>
      <c r="G54" s="226"/>
      <c r="H54" s="226"/>
      <c r="I54" s="46"/>
    </row>
    <row r="55" spans="6:9" ht="12.75">
      <c r="F55" s="225"/>
      <c r="G55" s="226"/>
      <c r="H55" s="226"/>
      <c r="I55" s="46"/>
    </row>
    <row r="56" spans="6:9" ht="12.75">
      <c r="F56" s="225"/>
      <c r="G56" s="226"/>
      <c r="H56" s="226"/>
      <c r="I56" s="46"/>
    </row>
    <row r="57" spans="6:9" ht="12.75">
      <c r="F57" s="225"/>
      <c r="G57" s="226"/>
      <c r="H57" s="226"/>
      <c r="I57" s="46"/>
    </row>
    <row r="58" spans="6:9" ht="12.75">
      <c r="F58" s="225"/>
      <c r="G58" s="226"/>
      <c r="H58" s="226"/>
      <c r="I58" s="46"/>
    </row>
    <row r="59" spans="6:9" ht="12.75">
      <c r="F59" s="225"/>
      <c r="G59" s="226"/>
      <c r="H59" s="226"/>
      <c r="I59" s="46"/>
    </row>
    <row r="60" spans="6:9" ht="12.75">
      <c r="F60" s="225"/>
      <c r="G60" s="226"/>
      <c r="H60" s="226"/>
      <c r="I60" s="46"/>
    </row>
    <row r="61" spans="6:9" ht="12.75">
      <c r="F61" s="225"/>
      <c r="G61" s="226"/>
      <c r="H61" s="226"/>
      <c r="I61" s="46"/>
    </row>
    <row r="62" spans="6:9" ht="12.75">
      <c r="F62" s="225"/>
      <c r="G62" s="226"/>
      <c r="H62" s="226"/>
      <c r="I62" s="46"/>
    </row>
    <row r="63" spans="6:9" ht="12.75">
      <c r="F63" s="225"/>
      <c r="G63" s="226"/>
      <c r="H63" s="226"/>
      <c r="I63" s="46"/>
    </row>
    <row r="64" spans="6:9" ht="12.75">
      <c r="F64" s="225"/>
      <c r="G64" s="226"/>
      <c r="H64" s="226"/>
      <c r="I64" s="46"/>
    </row>
    <row r="65" spans="6:9" ht="12.75">
      <c r="F65" s="225"/>
      <c r="G65" s="226"/>
      <c r="H65" s="226"/>
      <c r="I65" s="46"/>
    </row>
    <row r="66" spans="6:9" ht="12.75">
      <c r="F66" s="225"/>
      <c r="G66" s="226"/>
      <c r="H66" s="226"/>
      <c r="I66" s="46"/>
    </row>
    <row r="67" spans="6:9" ht="12.75">
      <c r="F67" s="225"/>
      <c r="G67" s="226"/>
      <c r="H67" s="226"/>
      <c r="I67" s="46"/>
    </row>
    <row r="68" spans="6:9" ht="12.75">
      <c r="F68" s="225"/>
      <c r="G68" s="226"/>
      <c r="H68" s="226"/>
      <c r="I68" s="46"/>
    </row>
    <row r="69" spans="6:9" ht="12.75">
      <c r="F69" s="225"/>
      <c r="G69" s="226"/>
      <c r="H69" s="226"/>
      <c r="I69" s="46"/>
    </row>
    <row r="70" spans="6:9" ht="12.75">
      <c r="F70" s="225"/>
      <c r="G70" s="226"/>
      <c r="H70" s="226"/>
      <c r="I70" s="46"/>
    </row>
    <row r="71" spans="6:9" ht="12.75">
      <c r="F71" s="225"/>
      <c r="G71" s="226"/>
      <c r="H71" s="226"/>
      <c r="I71" s="46"/>
    </row>
    <row r="72" spans="6:9" ht="12.75">
      <c r="F72" s="225"/>
      <c r="G72" s="226"/>
      <c r="H72" s="226"/>
      <c r="I72" s="46"/>
    </row>
    <row r="73" spans="6:9" ht="12.75">
      <c r="F73" s="225"/>
      <c r="G73" s="226"/>
      <c r="H73" s="226"/>
      <c r="I73" s="46"/>
    </row>
    <row r="74" spans="6:9" ht="12.75">
      <c r="F74" s="225"/>
      <c r="G74" s="226"/>
      <c r="H74" s="226"/>
      <c r="I74" s="46"/>
    </row>
    <row r="75" spans="6:9" ht="12.75">
      <c r="F75" s="225"/>
      <c r="G75" s="226"/>
      <c r="H75" s="226"/>
      <c r="I75" s="46"/>
    </row>
    <row r="76" spans="6:9" ht="12.75">
      <c r="F76" s="225"/>
      <c r="G76" s="226"/>
      <c r="H76" s="226"/>
      <c r="I76" s="46"/>
    </row>
    <row r="77" spans="6:9" ht="12.75">
      <c r="F77" s="225"/>
      <c r="G77" s="226"/>
      <c r="H77" s="226"/>
      <c r="I77" s="46"/>
    </row>
    <row r="78" spans="6:9" ht="12.75">
      <c r="F78" s="225"/>
      <c r="G78" s="226"/>
      <c r="H78" s="226"/>
      <c r="I78" s="46"/>
    </row>
    <row r="79" spans="6:9" ht="12.75">
      <c r="F79" s="225"/>
      <c r="G79" s="226"/>
      <c r="H79" s="226"/>
      <c r="I79" s="46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14"/>
  <sheetViews>
    <sheetView showGridLines="0" showZeros="0" zoomScaleSheetLayoutView="100" zoomScalePageLayoutView="0" workbookViewId="0" topLeftCell="A10">
      <selection activeCell="M27" sqref="M27"/>
    </sheetView>
  </sheetViews>
  <sheetFormatPr defaultColWidth="9.00390625" defaultRowHeight="12.75"/>
  <cols>
    <col min="1" max="1" width="4.375" style="227" customWidth="1"/>
    <col min="2" max="2" width="11.625" style="227" customWidth="1"/>
    <col min="3" max="3" width="40.375" style="227" customWidth="1"/>
    <col min="4" max="4" width="5.625" style="227" customWidth="1"/>
    <col min="5" max="5" width="8.625" style="235" customWidth="1"/>
    <col min="6" max="6" width="9.875" style="227" customWidth="1"/>
    <col min="7" max="7" width="13.875" style="227" customWidth="1"/>
    <col min="8" max="8" width="11.75390625" style="227" hidden="1" customWidth="1"/>
    <col min="9" max="9" width="11.625" style="227" hidden="1" customWidth="1"/>
    <col min="10" max="10" width="11.00390625" style="227" hidden="1" customWidth="1"/>
    <col min="11" max="11" width="10.375" style="227" hidden="1" customWidth="1"/>
    <col min="12" max="12" width="20.25390625" style="227" customWidth="1"/>
    <col min="13" max="13" width="45.25390625" style="227" customWidth="1"/>
    <col min="14" max="16384" width="9.125" style="227" customWidth="1"/>
  </cols>
  <sheetData>
    <row r="1" spans="1:7" ht="15.75">
      <c r="A1" s="311" t="s">
        <v>87</v>
      </c>
      <c r="B1" s="311"/>
      <c r="C1" s="311"/>
      <c r="D1" s="311"/>
      <c r="E1" s="311"/>
      <c r="F1" s="311"/>
      <c r="G1" s="311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04" t="s">
        <v>3</v>
      </c>
      <c r="B3" s="305"/>
      <c r="C3" s="181" t="s">
        <v>104</v>
      </c>
      <c r="D3" s="182"/>
      <c r="E3" s="231" t="s">
        <v>88</v>
      </c>
      <c r="F3" s="232">
        <f>'01 021705 Rek'!H1</f>
        <v>21705</v>
      </c>
      <c r="G3" s="233"/>
    </row>
    <row r="4" spans="1:7" ht="13.5" thickBot="1">
      <c r="A4" s="312" t="s">
        <v>78</v>
      </c>
      <c r="B4" s="307"/>
      <c r="C4" s="187" t="s">
        <v>107</v>
      </c>
      <c r="D4" s="188"/>
      <c r="E4" s="313" t="str">
        <f>'01 021705 Rek'!G2</f>
        <v>Výměna vchodových dveří a vrat</v>
      </c>
      <c r="F4" s="314"/>
      <c r="G4" s="315"/>
    </row>
    <row r="5" spans="1:7" ht="13.5" thickTop="1">
      <c r="A5" s="234"/>
      <c r="G5" s="236"/>
    </row>
    <row r="6" spans="1:11" ht="27" customHeight="1">
      <c r="A6" s="237" t="s">
        <v>89</v>
      </c>
      <c r="B6" s="238" t="s">
        <v>90</v>
      </c>
      <c r="C6" s="238" t="s">
        <v>91</v>
      </c>
      <c r="D6" s="238" t="s">
        <v>92</v>
      </c>
      <c r="E6" s="239" t="s">
        <v>93</v>
      </c>
      <c r="F6" s="238" t="s">
        <v>94</v>
      </c>
      <c r="G6" s="240" t="s">
        <v>95</v>
      </c>
      <c r="H6" s="241" t="s">
        <v>96</v>
      </c>
      <c r="I6" s="241" t="s">
        <v>97</v>
      </c>
      <c r="J6" s="241" t="s">
        <v>98</v>
      </c>
      <c r="K6" s="241" t="s">
        <v>99</v>
      </c>
    </row>
    <row r="7" spans="1:15" ht="12.75">
      <c r="A7" s="242" t="s">
        <v>100</v>
      </c>
      <c r="B7" s="243" t="s">
        <v>109</v>
      </c>
      <c r="C7" s="244" t="s">
        <v>110</v>
      </c>
      <c r="D7" s="245"/>
      <c r="E7" s="246"/>
      <c r="F7" s="246"/>
      <c r="G7" s="247"/>
      <c r="H7" s="248"/>
      <c r="I7" s="249"/>
      <c r="J7" s="250"/>
      <c r="K7" s="251"/>
      <c r="O7" s="252">
        <v>1</v>
      </c>
    </row>
    <row r="8" spans="1:80" ht="22.5">
      <c r="A8" s="253">
        <v>1</v>
      </c>
      <c r="B8" s="254" t="s">
        <v>112</v>
      </c>
      <c r="C8" s="255" t="s">
        <v>113</v>
      </c>
      <c r="D8" s="256" t="s">
        <v>114</v>
      </c>
      <c r="E8" s="257">
        <v>11.93</v>
      </c>
      <c r="F8" s="257"/>
      <c r="G8" s="258">
        <f>E8*F8</f>
        <v>0</v>
      </c>
      <c r="H8" s="259">
        <v>0.033709999999985</v>
      </c>
      <c r="I8" s="260">
        <f>E8*H8</f>
        <v>0.40216029999982106</v>
      </c>
      <c r="J8" s="259">
        <v>0</v>
      </c>
      <c r="K8" s="260">
        <f>E8*J8</f>
        <v>0</v>
      </c>
      <c r="O8" s="252">
        <v>2</v>
      </c>
      <c r="AA8" s="227">
        <v>1</v>
      </c>
      <c r="AB8" s="227">
        <v>1</v>
      </c>
      <c r="AC8" s="227">
        <v>1</v>
      </c>
      <c r="AZ8" s="227">
        <v>1</v>
      </c>
      <c r="BA8" s="227">
        <f>IF(AZ8=1,G8,0)</f>
        <v>0</v>
      </c>
      <c r="BB8" s="227">
        <f>IF(AZ8=2,G8,0)</f>
        <v>0</v>
      </c>
      <c r="BC8" s="227">
        <f>IF(AZ8=3,G8,0)</f>
        <v>0</v>
      </c>
      <c r="BD8" s="227">
        <f>IF(AZ8=4,G8,0)</f>
        <v>0</v>
      </c>
      <c r="BE8" s="227">
        <f>IF(AZ8=5,G8,0)</f>
        <v>0</v>
      </c>
      <c r="CA8" s="252">
        <v>1</v>
      </c>
      <c r="CB8" s="252">
        <v>1</v>
      </c>
    </row>
    <row r="9" spans="1:57" ht="12.75">
      <c r="A9" s="262"/>
      <c r="B9" s="263" t="s">
        <v>101</v>
      </c>
      <c r="C9" s="264" t="s">
        <v>111</v>
      </c>
      <c r="D9" s="265"/>
      <c r="E9" s="266"/>
      <c r="F9" s="267"/>
      <c r="G9" s="268">
        <f>SUM(G7:G8)</f>
        <v>0</v>
      </c>
      <c r="H9" s="269"/>
      <c r="I9" s="270">
        <f>SUM(I7:I8)</f>
        <v>0.40216029999982106</v>
      </c>
      <c r="J9" s="269"/>
      <c r="K9" s="270">
        <f>SUM(K7:K8)</f>
        <v>0</v>
      </c>
      <c r="O9" s="252">
        <v>4</v>
      </c>
      <c r="BA9" s="271">
        <f>SUM(BA7:BA8)</f>
        <v>0</v>
      </c>
      <c r="BB9" s="271">
        <f>SUM(BB7:BB8)</f>
        <v>0</v>
      </c>
      <c r="BC9" s="271">
        <f>SUM(BC7:BC8)</f>
        <v>0</v>
      </c>
      <c r="BD9" s="271">
        <f>SUM(BD7:BD8)</f>
        <v>0</v>
      </c>
      <c r="BE9" s="271">
        <f>SUM(BE7:BE8)</f>
        <v>0</v>
      </c>
    </row>
    <row r="10" spans="1:15" ht="12.75">
      <c r="A10" s="242" t="s">
        <v>100</v>
      </c>
      <c r="B10" s="243" t="s">
        <v>115</v>
      </c>
      <c r="C10" s="244" t="s">
        <v>116</v>
      </c>
      <c r="D10" s="245"/>
      <c r="E10" s="246"/>
      <c r="F10" s="246"/>
      <c r="G10" s="247"/>
      <c r="H10" s="248"/>
      <c r="I10" s="249"/>
      <c r="J10" s="250"/>
      <c r="K10" s="251"/>
      <c r="O10" s="252">
        <v>1</v>
      </c>
    </row>
    <row r="11" spans="1:80" ht="22.5">
      <c r="A11" s="253">
        <v>2</v>
      </c>
      <c r="B11" s="254" t="s">
        <v>118</v>
      </c>
      <c r="C11" s="255" t="s">
        <v>119</v>
      </c>
      <c r="D11" s="256" t="s">
        <v>114</v>
      </c>
      <c r="E11" s="257">
        <v>8.5</v>
      </c>
      <c r="F11" s="257"/>
      <c r="G11" s="258">
        <f>E11*F11</f>
        <v>0</v>
      </c>
      <c r="H11" s="259">
        <v>0.0133100000000042</v>
      </c>
      <c r="I11" s="260">
        <f>E11*H11</f>
        <v>0.11313500000003571</v>
      </c>
      <c r="J11" s="259">
        <v>0</v>
      </c>
      <c r="K11" s="260">
        <f>E11*J11</f>
        <v>0</v>
      </c>
      <c r="O11" s="252">
        <v>2</v>
      </c>
      <c r="AA11" s="227">
        <v>1</v>
      </c>
      <c r="AB11" s="227">
        <v>1</v>
      </c>
      <c r="AC11" s="227">
        <v>1</v>
      </c>
      <c r="AZ11" s="227">
        <v>1</v>
      </c>
      <c r="BA11" s="227">
        <f>IF(AZ11=1,G11,0)</f>
        <v>0</v>
      </c>
      <c r="BB11" s="227">
        <f>IF(AZ11=2,G11,0)</f>
        <v>0</v>
      </c>
      <c r="BC11" s="227">
        <f>IF(AZ11=3,G11,0)</f>
        <v>0</v>
      </c>
      <c r="BD11" s="227">
        <f>IF(AZ11=4,G11,0)</f>
        <v>0</v>
      </c>
      <c r="BE11" s="227">
        <f>IF(AZ11=5,G11,0)</f>
        <v>0</v>
      </c>
      <c r="CA11" s="252">
        <v>1</v>
      </c>
      <c r="CB11" s="252">
        <v>1</v>
      </c>
    </row>
    <row r="12" spans="1:80" ht="22.5">
      <c r="A12" s="253">
        <v>3</v>
      </c>
      <c r="B12" s="254" t="s">
        <v>120</v>
      </c>
      <c r="C12" s="255" t="s">
        <v>121</v>
      </c>
      <c r="D12" s="256" t="s">
        <v>122</v>
      </c>
      <c r="E12" s="257">
        <v>34.06</v>
      </c>
      <c r="F12" s="257"/>
      <c r="G12" s="258">
        <f>E12*F12</f>
        <v>0</v>
      </c>
      <c r="H12" s="259">
        <v>0.0211999999999932</v>
      </c>
      <c r="I12" s="260">
        <f>E12*H12</f>
        <v>0.7220719999997685</v>
      </c>
      <c r="J12" s="259">
        <v>0</v>
      </c>
      <c r="K12" s="260">
        <f>E12*J12</f>
        <v>0</v>
      </c>
      <c r="O12" s="252">
        <v>2</v>
      </c>
      <c r="AA12" s="227">
        <v>1</v>
      </c>
      <c r="AB12" s="227">
        <v>1</v>
      </c>
      <c r="AC12" s="227">
        <v>1</v>
      </c>
      <c r="AZ12" s="227">
        <v>1</v>
      </c>
      <c r="BA12" s="227">
        <f>IF(AZ12=1,G12,0)</f>
        <v>0</v>
      </c>
      <c r="BB12" s="227">
        <f>IF(AZ12=2,G12,0)</f>
        <v>0</v>
      </c>
      <c r="BC12" s="227">
        <f>IF(AZ12=3,G12,0)</f>
        <v>0</v>
      </c>
      <c r="BD12" s="227">
        <f>IF(AZ12=4,G12,0)</f>
        <v>0</v>
      </c>
      <c r="BE12" s="227">
        <f>IF(AZ12=5,G12,0)</f>
        <v>0</v>
      </c>
      <c r="CA12" s="252">
        <v>1</v>
      </c>
      <c r="CB12" s="252">
        <v>1</v>
      </c>
    </row>
    <row r="13" spans="1:57" ht="12.75">
      <c r="A13" s="262"/>
      <c r="B13" s="263" t="s">
        <v>101</v>
      </c>
      <c r="C13" s="264" t="s">
        <v>117</v>
      </c>
      <c r="D13" s="265"/>
      <c r="E13" s="266"/>
      <c r="F13" s="267"/>
      <c r="G13" s="268">
        <f>SUM(G10:G12)</f>
        <v>0</v>
      </c>
      <c r="H13" s="269"/>
      <c r="I13" s="270">
        <f>SUM(I10:I12)</f>
        <v>0.8352069999998042</v>
      </c>
      <c r="J13" s="269"/>
      <c r="K13" s="270">
        <f>SUM(K10:K12)</f>
        <v>0</v>
      </c>
      <c r="O13" s="252">
        <v>4</v>
      </c>
      <c r="BA13" s="271">
        <f>SUM(BA10:BA12)</f>
        <v>0</v>
      </c>
      <c r="BB13" s="271">
        <f>SUM(BB10:BB12)</f>
        <v>0</v>
      </c>
      <c r="BC13" s="271">
        <f>SUM(BC10:BC12)</f>
        <v>0</v>
      </c>
      <c r="BD13" s="271">
        <f>SUM(BD10:BD12)</f>
        <v>0</v>
      </c>
      <c r="BE13" s="271">
        <f>SUM(BE10:BE12)</f>
        <v>0</v>
      </c>
    </row>
    <row r="14" spans="1:15" ht="12.75">
      <c r="A14" s="242" t="s">
        <v>100</v>
      </c>
      <c r="B14" s="243" t="s">
        <v>123</v>
      </c>
      <c r="C14" s="244" t="s">
        <v>124</v>
      </c>
      <c r="D14" s="245"/>
      <c r="E14" s="246"/>
      <c r="F14" s="246"/>
      <c r="G14" s="247"/>
      <c r="H14" s="248"/>
      <c r="I14" s="249"/>
      <c r="J14" s="250"/>
      <c r="K14" s="251"/>
      <c r="O14" s="252">
        <v>1</v>
      </c>
    </row>
    <row r="15" spans="1:80" ht="22.5">
      <c r="A15" s="253">
        <v>4</v>
      </c>
      <c r="B15" s="254" t="s">
        <v>126</v>
      </c>
      <c r="C15" s="255" t="s">
        <v>127</v>
      </c>
      <c r="D15" s="256" t="s">
        <v>128</v>
      </c>
      <c r="E15" s="257">
        <v>1</v>
      </c>
      <c r="F15" s="257"/>
      <c r="G15" s="258">
        <f>E15*F15</f>
        <v>0</v>
      </c>
      <c r="H15" s="259">
        <v>0.100000000000023</v>
      </c>
      <c r="I15" s="260">
        <f>E15*H15</f>
        <v>0.100000000000023</v>
      </c>
      <c r="J15" s="259"/>
      <c r="K15" s="260">
        <f>E15*J15</f>
        <v>0</v>
      </c>
      <c r="O15" s="252">
        <v>2</v>
      </c>
      <c r="AA15" s="227">
        <v>12</v>
      </c>
      <c r="AB15" s="227">
        <v>0</v>
      </c>
      <c r="AC15" s="227">
        <v>13</v>
      </c>
      <c r="AZ15" s="227">
        <v>1</v>
      </c>
      <c r="BA15" s="227">
        <f>IF(AZ15=1,G15,0)</f>
        <v>0</v>
      </c>
      <c r="BB15" s="227">
        <f>IF(AZ15=2,G15,0)</f>
        <v>0</v>
      </c>
      <c r="BC15" s="227">
        <f>IF(AZ15=3,G15,0)</f>
        <v>0</v>
      </c>
      <c r="BD15" s="227">
        <f>IF(AZ15=4,G15,0)</f>
        <v>0</v>
      </c>
      <c r="BE15" s="227">
        <f>IF(AZ15=5,G15,0)</f>
        <v>0</v>
      </c>
      <c r="CA15" s="252">
        <v>12</v>
      </c>
      <c r="CB15" s="252">
        <v>0</v>
      </c>
    </row>
    <row r="16" spans="1:80" ht="22.5">
      <c r="A16" s="253">
        <v>5</v>
      </c>
      <c r="B16" s="254" t="s">
        <v>129</v>
      </c>
      <c r="C16" s="255" t="s">
        <v>130</v>
      </c>
      <c r="D16" s="256" t="s">
        <v>128</v>
      </c>
      <c r="E16" s="257">
        <v>1</v>
      </c>
      <c r="F16" s="257"/>
      <c r="G16" s="258">
        <f>E16*F16</f>
        <v>0</v>
      </c>
      <c r="H16" s="259">
        <v>0.200000000000045</v>
      </c>
      <c r="I16" s="260">
        <f>E16*H16</f>
        <v>0.200000000000045</v>
      </c>
      <c r="J16" s="259"/>
      <c r="K16" s="260">
        <f>E16*J16</f>
        <v>0</v>
      </c>
      <c r="O16" s="252">
        <v>2</v>
      </c>
      <c r="AA16" s="227">
        <v>12</v>
      </c>
      <c r="AB16" s="227">
        <v>0</v>
      </c>
      <c r="AC16" s="227">
        <v>14</v>
      </c>
      <c r="AZ16" s="227">
        <v>1</v>
      </c>
      <c r="BA16" s="227">
        <f>IF(AZ16=1,G16,0)</f>
        <v>0</v>
      </c>
      <c r="BB16" s="227">
        <f>IF(AZ16=2,G16,0)</f>
        <v>0</v>
      </c>
      <c r="BC16" s="227">
        <f>IF(AZ16=3,G16,0)</f>
        <v>0</v>
      </c>
      <c r="BD16" s="227">
        <f>IF(AZ16=4,G16,0)</f>
        <v>0</v>
      </c>
      <c r="BE16" s="227">
        <f>IF(AZ16=5,G16,0)</f>
        <v>0</v>
      </c>
      <c r="CA16" s="252">
        <v>12</v>
      </c>
      <c r="CB16" s="252">
        <v>0</v>
      </c>
    </row>
    <row r="17" spans="1:80" ht="22.5">
      <c r="A17" s="253">
        <v>6</v>
      </c>
      <c r="B17" s="254" t="s">
        <v>131</v>
      </c>
      <c r="C17" s="255" t="s">
        <v>132</v>
      </c>
      <c r="D17" s="256" t="s">
        <v>128</v>
      </c>
      <c r="E17" s="257">
        <v>2</v>
      </c>
      <c r="F17" s="257"/>
      <c r="G17" s="258">
        <f>E17*F17</f>
        <v>0</v>
      </c>
      <c r="H17" s="259">
        <v>0.150000000000091</v>
      </c>
      <c r="I17" s="260">
        <f>E17*H17</f>
        <v>0.300000000000182</v>
      </c>
      <c r="J17" s="259"/>
      <c r="K17" s="260">
        <f>E17*J17</f>
        <v>0</v>
      </c>
      <c r="O17" s="252">
        <v>2</v>
      </c>
      <c r="AA17" s="227">
        <v>12</v>
      </c>
      <c r="AB17" s="227">
        <v>0</v>
      </c>
      <c r="AC17" s="227">
        <v>15</v>
      </c>
      <c r="AZ17" s="227">
        <v>1</v>
      </c>
      <c r="BA17" s="227">
        <f>IF(AZ17=1,G17,0)</f>
        <v>0</v>
      </c>
      <c r="BB17" s="227">
        <f>IF(AZ17=2,G17,0)</f>
        <v>0</v>
      </c>
      <c r="BC17" s="227">
        <f>IF(AZ17=3,G17,0)</f>
        <v>0</v>
      </c>
      <c r="BD17" s="227">
        <f>IF(AZ17=4,G17,0)</f>
        <v>0</v>
      </c>
      <c r="BE17" s="227">
        <f>IF(AZ17=5,G17,0)</f>
        <v>0</v>
      </c>
      <c r="CA17" s="252">
        <v>12</v>
      </c>
      <c r="CB17" s="252">
        <v>0</v>
      </c>
    </row>
    <row r="18" spans="1:80" ht="22.5">
      <c r="A18" s="253">
        <v>7</v>
      </c>
      <c r="B18" s="254" t="s">
        <v>133</v>
      </c>
      <c r="C18" s="255" t="s">
        <v>134</v>
      </c>
      <c r="D18" s="256" t="s">
        <v>128</v>
      </c>
      <c r="E18" s="257">
        <v>1</v>
      </c>
      <c r="F18" s="257"/>
      <c r="G18" s="258">
        <f>E18*F18</f>
        <v>0</v>
      </c>
      <c r="H18" s="259">
        <v>0</v>
      </c>
      <c r="I18" s="260">
        <f>E18*H18</f>
        <v>0</v>
      </c>
      <c r="J18" s="259"/>
      <c r="K18" s="260">
        <f>E18*J18</f>
        <v>0</v>
      </c>
      <c r="O18" s="252">
        <v>2</v>
      </c>
      <c r="AA18" s="227">
        <v>12</v>
      </c>
      <c r="AB18" s="227">
        <v>0</v>
      </c>
      <c r="AC18" s="227">
        <v>16</v>
      </c>
      <c r="AZ18" s="227">
        <v>1</v>
      </c>
      <c r="BA18" s="227">
        <f>IF(AZ18=1,G18,0)</f>
        <v>0</v>
      </c>
      <c r="BB18" s="227">
        <f>IF(AZ18=2,G18,0)</f>
        <v>0</v>
      </c>
      <c r="BC18" s="227">
        <f>IF(AZ18=3,G18,0)</f>
        <v>0</v>
      </c>
      <c r="BD18" s="227">
        <f>IF(AZ18=4,G18,0)</f>
        <v>0</v>
      </c>
      <c r="BE18" s="227">
        <f>IF(AZ18=5,G18,0)</f>
        <v>0</v>
      </c>
      <c r="CA18" s="252">
        <v>12</v>
      </c>
      <c r="CB18" s="252">
        <v>0</v>
      </c>
    </row>
    <row r="19" spans="1:80" ht="22.5">
      <c r="A19" s="253">
        <v>8</v>
      </c>
      <c r="B19" s="254" t="s">
        <v>135</v>
      </c>
      <c r="C19" s="255" t="s">
        <v>136</v>
      </c>
      <c r="D19" s="256" t="s">
        <v>137</v>
      </c>
      <c r="E19" s="257">
        <v>1</v>
      </c>
      <c r="F19" s="257"/>
      <c r="G19" s="258">
        <f>E19*F19</f>
        <v>0</v>
      </c>
      <c r="H19" s="259">
        <v>0</v>
      </c>
      <c r="I19" s="260">
        <f>E19*H19</f>
        <v>0</v>
      </c>
      <c r="J19" s="259"/>
      <c r="K19" s="260">
        <f>E19*J19</f>
        <v>0</v>
      </c>
      <c r="O19" s="252">
        <v>2</v>
      </c>
      <c r="AA19" s="227">
        <v>12</v>
      </c>
      <c r="AB19" s="227">
        <v>0</v>
      </c>
      <c r="AC19" s="227">
        <v>20</v>
      </c>
      <c r="AZ19" s="227">
        <v>1</v>
      </c>
      <c r="BA19" s="227">
        <f>IF(AZ19=1,G19,0)</f>
        <v>0</v>
      </c>
      <c r="BB19" s="227">
        <f>IF(AZ19=2,G19,0)</f>
        <v>0</v>
      </c>
      <c r="BC19" s="227">
        <f>IF(AZ19=3,G19,0)</f>
        <v>0</v>
      </c>
      <c r="BD19" s="227">
        <f>IF(AZ19=4,G19,0)</f>
        <v>0</v>
      </c>
      <c r="BE19" s="227">
        <f>IF(AZ19=5,G19,0)</f>
        <v>0</v>
      </c>
      <c r="CA19" s="252">
        <v>12</v>
      </c>
      <c r="CB19" s="252">
        <v>0</v>
      </c>
    </row>
    <row r="20" spans="1:57" ht="12.75">
      <c r="A20" s="262"/>
      <c r="B20" s="263" t="s">
        <v>101</v>
      </c>
      <c r="C20" s="264" t="s">
        <v>125</v>
      </c>
      <c r="D20" s="265"/>
      <c r="E20" s="266"/>
      <c r="F20" s="267"/>
      <c r="G20" s="268">
        <f>SUM(G14:G19)</f>
        <v>0</v>
      </c>
      <c r="H20" s="269"/>
      <c r="I20" s="270">
        <f>SUM(I14:I19)</f>
        <v>0.60000000000025</v>
      </c>
      <c r="J20" s="269"/>
      <c r="K20" s="270">
        <f>SUM(K14:K19)</f>
        <v>0</v>
      </c>
      <c r="O20" s="252">
        <v>4</v>
      </c>
      <c r="BA20" s="271">
        <f>SUM(BA14:BA19)</f>
        <v>0</v>
      </c>
      <c r="BB20" s="271">
        <f>SUM(BB14:BB19)</f>
        <v>0</v>
      </c>
      <c r="BC20" s="271">
        <f>SUM(BC14:BC19)</f>
        <v>0</v>
      </c>
      <c r="BD20" s="271">
        <f>SUM(BD14:BD19)</f>
        <v>0</v>
      </c>
      <c r="BE20" s="271">
        <f>SUM(BE14:BE19)</f>
        <v>0</v>
      </c>
    </row>
    <row r="21" spans="1:15" ht="12.75">
      <c r="A21" s="242" t="s">
        <v>100</v>
      </c>
      <c r="B21" s="243" t="s">
        <v>138</v>
      </c>
      <c r="C21" s="244" t="s">
        <v>139</v>
      </c>
      <c r="D21" s="245"/>
      <c r="E21" s="246"/>
      <c r="F21" s="246"/>
      <c r="G21" s="247"/>
      <c r="H21" s="248"/>
      <c r="I21" s="249"/>
      <c r="J21" s="250"/>
      <c r="K21" s="251"/>
      <c r="O21" s="252">
        <v>1</v>
      </c>
    </row>
    <row r="22" spans="1:80" ht="12.75">
      <c r="A22" s="253">
        <v>9</v>
      </c>
      <c r="B22" s="254" t="s">
        <v>141</v>
      </c>
      <c r="C22" s="255" t="s">
        <v>142</v>
      </c>
      <c r="D22" s="256" t="s">
        <v>114</v>
      </c>
      <c r="E22" s="257">
        <v>25.68</v>
      </c>
      <c r="F22" s="257"/>
      <c r="G22" s="258">
        <f>E22*F22</f>
        <v>0</v>
      </c>
      <c r="H22" s="259">
        <v>0.0349600000000123</v>
      </c>
      <c r="I22" s="260">
        <f>E22*H22</f>
        <v>0.8977728000003159</v>
      </c>
      <c r="J22" s="259">
        <v>0</v>
      </c>
      <c r="K22" s="260">
        <f>E22*J22</f>
        <v>0</v>
      </c>
      <c r="O22" s="252">
        <v>2</v>
      </c>
      <c r="AA22" s="227">
        <v>1</v>
      </c>
      <c r="AB22" s="227">
        <v>1</v>
      </c>
      <c r="AC22" s="227">
        <v>1</v>
      </c>
      <c r="AZ22" s="227">
        <v>1</v>
      </c>
      <c r="BA22" s="227">
        <f>IF(AZ22=1,G22,0)</f>
        <v>0</v>
      </c>
      <c r="BB22" s="227">
        <f>IF(AZ22=2,G22,0)</f>
        <v>0</v>
      </c>
      <c r="BC22" s="227">
        <f>IF(AZ22=3,G22,0)</f>
        <v>0</v>
      </c>
      <c r="BD22" s="227">
        <f>IF(AZ22=4,G22,0)</f>
        <v>0</v>
      </c>
      <c r="BE22" s="227">
        <f>IF(AZ22=5,G22,0)</f>
        <v>0</v>
      </c>
      <c r="CA22" s="252">
        <v>1</v>
      </c>
      <c r="CB22" s="252">
        <v>1</v>
      </c>
    </row>
    <row r="23" spans="1:57" ht="12.75">
      <c r="A23" s="262"/>
      <c r="B23" s="263" t="s">
        <v>101</v>
      </c>
      <c r="C23" s="264" t="s">
        <v>140</v>
      </c>
      <c r="D23" s="265"/>
      <c r="E23" s="266"/>
      <c r="F23" s="267"/>
      <c r="G23" s="268">
        <f>SUM(G21:G22)</f>
        <v>0</v>
      </c>
      <c r="H23" s="269"/>
      <c r="I23" s="270">
        <f>SUM(I21:I22)</f>
        <v>0.8977728000003159</v>
      </c>
      <c r="J23" s="269"/>
      <c r="K23" s="270">
        <f>SUM(K21:K22)</f>
        <v>0</v>
      </c>
      <c r="O23" s="252">
        <v>4</v>
      </c>
      <c r="BA23" s="271">
        <f>SUM(BA21:BA22)</f>
        <v>0</v>
      </c>
      <c r="BB23" s="271">
        <f>SUM(BB21:BB22)</f>
        <v>0</v>
      </c>
      <c r="BC23" s="271">
        <f>SUM(BC21:BC22)</f>
        <v>0</v>
      </c>
      <c r="BD23" s="271">
        <f>SUM(BD21:BD22)</f>
        <v>0</v>
      </c>
      <c r="BE23" s="271">
        <f>SUM(BE21:BE22)</f>
        <v>0</v>
      </c>
    </row>
    <row r="24" spans="1:15" ht="12.75">
      <c r="A24" s="242" t="s">
        <v>100</v>
      </c>
      <c r="B24" s="243" t="s">
        <v>143</v>
      </c>
      <c r="C24" s="244" t="s">
        <v>144</v>
      </c>
      <c r="D24" s="245"/>
      <c r="E24" s="246"/>
      <c r="F24" s="246"/>
      <c r="G24" s="247"/>
      <c r="H24" s="248"/>
      <c r="I24" s="249"/>
      <c r="J24" s="250"/>
      <c r="K24" s="251"/>
      <c r="O24" s="252">
        <v>1</v>
      </c>
    </row>
    <row r="25" spans="1:80" ht="22.5">
      <c r="A25" s="253">
        <v>10</v>
      </c>
      <c r="B25" s="254" t="s">
        <v>146</v>
      </c>
      <c r="C25" s="255" t="s">
        <v>147</v>
      </c>
      <c r="D25" s="256" t="s">
        <v>114</v>
      </c>
      <c r="E25" s="257">
        <v>20.45</v>
      </c>
      <c r="F25" s="257"/>
      <c r="G25" s="258">
        <f>E25*F25</f>
        <v>0</v>
      </c>
      <c r="H25" s="259">
        <v>0</v>
      </c>
      <c r="I25" s="260">
        <f>E25*H25</f>
        <v>0</v>
      </c>
      <c r="J25" s="259">
        <v>-0.0550000000000068</v>
      </c>
      <c r="K25" s="260">
        <f>E25*J25</f>
        <v>-1.1247500000001391</v>
      </c>
      <c r="O25" s="252">
        <v>2</v>
      </c>
      <c r="AA25" s="227">
        <v>1</v>
      </c>
      <c r="AB25" s="227">
        <v>1</v>
      </c>
      <c r="AC25" s="227">
        <v>1</v>
      </c>
      <c r="AZ25" s="227">
        <v>1</v>
      </c>
      <c r="BA25" s="227">
        <f>IF(AZ25=1,G25,0)</f>
        <v>0</v>
      </c>
      <c r="BB25" s="227">
        <f>IF(AZ25=2,G25,0)</f>
        <v>0</v>
      </c>
      <c r="BC25" s="227">
        <f>IF(AZ25=3,G25,0)</f>
        <v>0</v>
      </c>
      <c r="BD25" s="227">
        <f>IF(AZ25=4,G25,0)</f>
        <v>0</v>
      </c>
      <c r="BE25" s="227">
        <f>IF(AZ25=5,G25,0)</f>
        <v>0</v>
      </c>
      <c r="CA25" s="252">
        <v>1</v>
      </c>
      <c r="CB25" s="252">
        <v>1</v>
      </c>
    </row>
    <row r="26" spans="1:80" ht="12.75">
      <c r="A26" s="253">
        <v>11</v>
      </c>
      <c r="B26" s="254" t="s">
        <v>148</v>
      </c>
      <c r="C26" s="255" t="s">
        <v>149</v>
      </c>
      <c r="D26" s="256" t="s">
        <v>128</v>
      </c>
      <c r="E26" s="257">
        <v>10</v>
      </c>
      <c r="F26" s="257"/>
      <c r="G26" s="258">
        <f>E26*F26</f>
        <v>0</v>
      </c>
      <c r="H26" s="259">
        <v>0</v>
      </c>
      <c r="I26" s="260">
        <f>E26*H26</f>
        <v>0</v>
      </c>
      <c r="J26" s="259">
        <v>0</v>
      </c>
      <c r="K26" s="260">
        <f>E26*J26</f>
        <v>0</v>
      </c>
      <c r="O26" s="252">
        <v>2</v>
      </c>
      <c r="AA26" s="227">
        <v>1</v>
      </c>
      <c r="AB26" s="227">
        <v>1</v>
      </c>
      <c r="AC26" s="227">
        <v>1</v>
      </c>
      <c r="AZ26" s="227">
        <v>1</v>
      </c>
      <c r="BA26" s="227">
        <f>IF(AZ26=1,G26,0)</f>
        <v>0</v>
      </c>
      <c r="BB26" s="227">
        <f>IF(AZ26=2,G26,0)</f>
        <v>0</v>
      </c>
      <c r="BC26" s="227">
        <f>IF(AZ26=3,G26,0)</f>
        <v>0</v>
      </c>
      <c r="BD26" s="227">
        <f>IF(AZ26=4,G26,0)</f>
        <v>0</v>
      </c>
      <c r="BE26" s="227">
        <f>IF(AZ26=5,G26,0)</f>
        <v>0</v>
      </c>
      <c r="CA26" s="252">
        <v>1</v>
      </c>
      <c r="CB26" s="252">
        <v>1</v>
      </c>
    </row>
    <row r="27" spans="1:80" ht="12.75">
      <c r="A27" s="253">
        <v>12</v>
      </c>
      <c r="B27" s="254" t="s">
        <v>150</v>
      </c>
      <c r="C27" s="255" t="s">
        <v>151</v>
      </c>
      <c r="D27" s="256" t="s">
        <v>114</v>
      </c>
      <c r="E27" s="257">
        <v>7.35</v>
      </c>
      <c r="F27" s="257"/>
      <c r="G27" s="258">
        <f>E27*F27</f>
        <v>0</v>
      </c>
      <c r="H27" s="259">
        <v>0.000829999999999664</v>
      </c>
      <c r="I27" s="260">
        <f>E27*H27</f>
        <v>0.006100499999997531</v>
      </c>
      <c r="J27" s="259">
        <v>-0.0600000000000023</v>
      </c>
      <c r="K27" s="260">
        <f>E27*J27</f>
        <v>-0.4410000000000169</v>
      </c>
      <c r="O27" s="252">
        <v>2</v>
      </c>
      <c r="AA27" s="227">
        <v>1</v>
      </c>
      <c r="AB27" s="227">
        <v>1</v>
      </c>
      <c r="AC27" s="227">
        <v>1</v>
      </c>
      <c r="AZ27" s="227">
        <v>1</v>
      </c>
      <c r="BA27" s="227">
        <f>IF(AZ27=1,G27,0)</f>
        <v>0</v>
      </c>
      <c r="BB27" s="227">
        <f>IF(AZ27=2,G27,0)</f>
        <v>0</v>
      </c>
      <c r="BC27" s="227">
        <f>IF(AZ27=3,G27,0)</f>
        <v>0</v>
      </c>
      <c r="BD27" s="227">
        <f>IF(AZ27=4,G27,0)</f>
        <v>0</v>
      </c>
      <c r="BE27" s="227">
        <f>IF(AZ27=5,G27,0)</f>
        <v>0</v>
      </c>
      <c r="CA27" s="252">
        <v>1</v>
      </c>
      <c r="CB27" s="252">
        <v>1</v>
      </c>
    </row>
    <row r="28" spans="1:80" ht="12.75">
      <c r="A28" s="253">
        <v>13</v>
      </c>
      <c r="B28" s="254" t="s">
        <v>152</v>
      </c>
      <c r="C28" s="255" t="s">
        <v>153</v>
      </c>
      <c r="D28" s="256" t="s">
        <v>114</v>
      </c>
      <c r="E28" s="257">
        <v>17.8</v>
      </c>
      <c r="F28" s="257"/>
      <c r="G28" s="258">
        <f>E28*F28</f>
        <v>0</v>
      </c>
      <c r="H28" s="259">
        <v>0.000560000000000116</v>
      </c>
      <c r="I28" s="260">
        <f>E28*H28</f>
        <v>0.009968000000002064</v>
      </c>
      <c r="J28" s="259">
        <v>-0.0660000000000309</v>
      </c>
      <c r="K28" s="260">
        <f>E28*J28</f>
        <v>-1.17480000000055</v>
      </c>
      <c r="O28" s="252">
        <v>2</v>
      </c>
      <c r="AA28" s="227">
        <v>1</v>
      </c>
      <c r="AB28" s="227">
        <v>1</v>
      </c>
      <c r="AC28" s="227">
        <v>1</v>
      </c>
      <c r="AZ28" s="227">
        <v>1</v>
      </c>
      <c r="BA28" s="227">
        <f>IF(AZ28=1,G28,0)</f>
        <v>0</v>
      </c>
      <c r="BB28" s="227">
        <f>IF(AZ28=2,G28,0)</f>
        <v>0</v>
      </c>
      <c r="BC28" s="227">
        <f>IF(AZ28=3,G28,0)</f>
        <v>0</v>
      </c>
      <c r="BD28" s="227">
        <f>IF(AZ28=4,G28,0)</f>
        <v>0</v>
      </c>
      <c r="BE28" s="227">
        <f>IF(AZ28=5,G28,0)</f>
        <v>0</v>
      </c>
      <c r="CA28" s="252">
        <v>1</v>
      </c>
      <c r="CB28" s="252">
        <v>1</v>
      </c>
    </row>
    <row r="29" spans="1:57" ht="12.75">
      <c r="A29" s="262"/>
      <c r="B29" s="263" t="s">
        <v>101</v>
      </c>
      <c r="C29" s="264" t="s">
        <v>145</v>
      </c>
      <c r="D29" s="265"/>
      <c r="E29" s="266"/>
      <c r="F29" s="267"/>
      <c r="G29" s="268">
        <f>SUM(G24:G28)</f>
        <v>0</v>
      </c>
      <c r="H29" s="269"/>
      <c r="I29" s="270">
        <f>SUM(I24:I28)</f>
        <v>0.016068499999999594</v>
      </c>
      <c r="J29" s="269"/>
      <c r="K29" s="270">
        <f>SUM(K24:K28)</f>
        <v>-2.740550000000706</v>
      </c>
      <c r="O29" s="252">
        <v>4</v>
      </c>
      <c r="BA29" s="271">
        <f>SUM(BA24:BA28)</f>
        <v>0</v>
      </c>
      <c r="BB29" s="271">
        <f>SUM(BB24:BB28)</f>
        <v>0</v>
      </c>
      <c r="BC29" s="271">
        <f>SUM(BC24:BC28)</f>
        <v>0</v>
      </c>
      <c r="BD29" s="271">
        <f>SUM(BD24:BD28)</f>
        <v>0</v>
      </c>
      <c r="BE29" s="271">
        <f>SUM(BE24:BE28)</f>
        <v>0</v>
      </c>
    </row>
    <row r="30" spans="1:15" ht="12.75">
      <c r="A30" s="242" t="s">
        <v>100</v>
      </c>
      <c r="B30" s="243" t="s">
        <v>154</v>
      </c>
      <c r="C30" s="244" t="s">
        <v>155</v>
      </c>
      <c r="D30" s="245"/>
      <c r="E30" s="246"/>
      <c r="F30" s="246"/>
      <c r="G30" s="247"/>
      <c r="H30" s="248"/>
      <c r="I30" s="249"/>
      <c r="J30" s="250"/>
      <c r="K30" s="251"/>
      <c r="O30" s="252">
        <v>1</v>
      </c>
    </row>
    <row r="31" spans="1:80" ht="12.75">
      <c r="A31" s="253">
        <v>14</v>
      </c>
      <c r="B31" s="254" t="s">
        <v>157</v>
      </c>
      <c r="C31" s="255" t="s">
        <v>158</v>
      </c>
      <c r="D31" s="256" t="s">
        <v>159</v>
      </c>
      <c r="E31" s="257">
        <v>2.75120860000019</v>
      </c>
      <c r="F31" s="257"/>
      <c r="G31" s="258">
        <f>E31*F31</f>
        <v>0</v>
      </c>
      <c r="H31" s="259">
        <v>0</v>
      </c>
      <c r="I31" s="260">
        <f>E31*H31</f>
        <v>0</v>
      </c>
      <c r="J31" s="259"/>
      <c r="K31" s="260">
        <f>E31*J31</f>
        <v>0</v>
      </c>
      <c r="O31" s="252">
        <v>2</v>
      </c>
      <c r="AA31" s="227">
        <v>7</v>
      </c>
      <c r="AB31" s="227">
        <v>1</v>
      </c>
      <c r="AC31" s="227">
        <v>2</v>
      </c>
      <c r="AZ31" s="227">
        <v>1</v>
      </c>
      <c r="BA31" s="227">
        <f>IF(AZ31=1,G31,0)</f>
        <v>0</v>
      </c>
      <c r="BB31" s="227">
        <f>IF(AZ31=2,G31,0)</f>
        <v>0</v>
      </c>
      <c r="BC31" s="227">
        <f>IF(AZ31=3,G31,0)</f>
        <v>0</v>
      </c>
      <c r="BD31" s="227">
        <f>IF(AZ31=4,G31,0)</f>
        <v>0</v>
      </c>
      <c r="BE31" s="227">
        <f>IF(AZ31=5,G31,0)</f>
        <v>0</v>
      </c>
      <c r="CA31" s="252">
        <v>7</v>
      </c>
      <c r="CB31" s="252">
        <v>1</v>
      </c>
    </row>
    <row r="32" spans="1:57" ht="12.75">
      <c r="A32" s="262"/>
      <c r="B32" s="263" t="s">
        <v>101</v>
      </c>
      <c r="C32" s="264" t="s">
        <v>156</v>
      </c>
      <c r="D32" s="265"/>
      <c r="E32" s="266"/>
      <c r="F32" s="267"/>
      <c r="G32" s="268">
        <f>SUM(G30:G31)</f>
        <v>0</v>
      </c>
      <c r="H32" s="269"/>
      <c r="I32" s="270">
        <f>SUM(I30:I31)</f>
        <v>0</v>
      </c>
      <c r="J32" s="269"/>
      <c r="K32" s="270">
        <f>SUM(K30:K31)</f>
        <v>0</v>
      </c>
      <c r="O32" s="252">
        <v>4</v>
      </c>
      <c r="BA32" s="271">
        <f>SUM(BA30:BA31)</f>
        <v>0</v>
      </c>
      <c r="BB32" s="271">
        <f>SUM(BB30:BB31)</f>
        <v>0</v>
      </c>
      <c r="BC32" s="271">
        <f>SUM(BC30:BC31)</f>
        <v>0</v>
      </c>
      <c r="BD32" s="271">
        <f>SUM(BD30:BD31)</f>
        <v>0</v>
      </c>
      <c r="BE32" s="271">
        <f>SUM(BE30:BE31)</f>
        <v>0</v>
      </c>
    </row>
    <row r="33" spans="1:15" ht="12.75">
      <c r="A33" s="242" t="s">
        <v>100</v>
      </c>
      <c r="B33" s="243" t="s">
        <v>160</v>
      </c>
      <c r="C33" s="244" t="s">
        <v>161</v>
      </c>
      <c r="D33" s="245"/>
      <c r="E33" s="246"/>
      <c r="F33" s="246"/>
      <c r="G33" s="247"/>
      <c r="H33" s="248"/>
      <c r="I33" s="249"/>
      <c r="J33" s="250"/>
      <c r="K33" s="251"/>
      <c r="O33" s="252">
        <v>1</v>
      </c>
    </row>
    <row r="34" spans="1:80" ht="12.75">
      <c r="A34" s="253">
        <v>15</v>
      </c>
      <c r="B34" s="254" t="s">
        <v>163</v>
      </c>
      <c r="C34" s="255" t="s">
        <v>164</v>
      </c>
      <c r="D34" s="256" t="s">
        <v>114</v>
      </c>
      <c r="E34" s="257">
        <v>11.93</v>
      </c>
      <c r="F34" s="257"/>
      <c r="G34" s="258">
        <f>E34*F34</f>
        <v>0</v>
      </c>
      <c r="H34" s="259">
        <v>0.00038999999999989</v>
      </c>
      <c r="I34" s="260">
        <f>E34*H34</f>
        <v>0.004652699999998688</v>
      </c>
      <c r="J34" s="259">
        <v>0</v>
      </c>
      <c r="K34" s="260">
        <f>E34*J34</f>
        <v>0</v>
      </c>
      <c r="O34" s="252">
        <v>2</v>
      </c>
      <c r="AA34" s="227">
        <v>1</v>
      </c>
      <c r="AB34" s="227">
        <v>7</v>
      </c>
      <c r="AC34" s="227">
        <v>7</v>
      </c>
      <c r="AZ34" s="227">
        <v>2</v>
      </c>
      <c r="BA34" s="227">
        <f>IF(AZ34=1,G34,0)</f>
        <v>0</v>
      </c>
      <c r="BB34" s="227">
        <f>IF(AZ34=2,G34,0)</f>
        <v>0</v>
      </c>
      <c r="BC34" s="227">
        <f>IF(AZ34=3,G34,0)</f>
        <v>0</v>
      </c>
      <c r="BD34" s="227">
        <f>IF(AZ34=4,G34,0)</f>
        <v>0</v>
      </c>
      <c r="BE34" s="227">
        <f>IF(AZ34=5,G34,0)</f>
        <v>0</v>
      </c>
      <c r="CA34" s="252">
        <v>1</v>
      </c>
      <c r="CB34" s="252">
        <v>7</v>
      </c>
    </row>
    <row r="35" spans="1:57" ht="12.75">
      <c r="A35" s="262"/>
      <c r="B35" s="263" t="s">
        <v>101</v>
      </c>
      <c r="C35" s="264" t="s">
        <v>162</v>
      </c>
      <c r="D35" s="265"/>
      <c r="E35" s="266"/>
      <c r="F35" s="267"/>
      <c r="G35" s="268">
        <f>SUM(G33:G34)</f>
        <v>0</v>
      </c>
      <c r="H35" s="269"/>
      <c r="I35" s="270">
        <f>SUM(I33:I34)</f>
        <v>0.004652699999998688</v>
      </c>
      <c r="J35" s="269"/>
      <c r="K35" s="270">
        <f>SUM(K33:K34)</f>
        <v>0</v>
      </c>
      <c r="O35" s="252">
        <v>4</v>
      </c>
      <c r="BA35" s="271">
        <f>SUM(BA33:BA34)</f>
        <v>0</v>
      </c>
      <c r="BB35" s="271">
        <f>SUM(BB33:BB34)</f>
        <v>0</v>
      </c>
      <c r="BC35" s="271">
        <f>SUM(BC33:BC34)</f>
        <v>0</v>
      </c>
      <c r="BD35" s="271">
        <f>SUM(BD33:BD34)</f>
        <v>0</v>
      </c>
      <c r="BE35" s="271">
        <f>SUM(BE33:BE34)</f>
        <v>0</v>
      </c>
    </row>
    <row r="36" spans="1:15" ht="12.75">
      <c r="A36" s="242" t="s">
        <v>100</v>
      </c>
      <c r="B36" s="243" t="s">
        <v>165</v>
      </c>
      <c r="C36" s="244" t="s">
        <v>166</v>
      </c>
      <c r="D36" s="245"/>
      <c r="E36" s="246"/>
      <c r="F36" s="246"/>
      <c r="G36" s="247"/>
      <c r="H36" s="248"/>
      <c r="I36" s="249"/>
      <c r="J36" s="250"/>
      <c r="K36" s="251"/>
      <c r="O36" s="252">
        <v>1</v>
      </c>
    </row>
    <row r="37" spans="1:80" ht="12.75">
      <c r="A37" s="253">
        <v>16</v>
      </c>
      <c r="B37" s="254" t="s">
        <v>168</v>
      </c>
      <c r="C37" s="255" t="s">
        <v>169</v>
      </c>
      <c r="D37" s="256" t="s">
        <v>159</v>
      </c>
      <c r="E37" s="257">
        <v>2.74055000000071</v>
      </c>
      <c r="F37" s="257"/>
      <c r="G37" s="258">
        <f>E37*F37</f>
        <v>0</v>
      </c>
      <c r="H37" s="259">
        <v>0</v>
      </c>
      <c r="I37" s="260">
        <f>E37*H37</f>
        <v>0</v>
      </c>
      <c r="J37" s="259"/>
      <c r="K37" s="260">
        <f>E37*J37</f>
        <v>0</v>
      </c>
      <c r="O37" s="252">
        <v>2</v>
      </c>
      <c r="AA37" s="227">
        <v>8</v>
      </c>
      <c r="AB37" s="227">
        <v>1</v>
      </c>
      <c r="AC37" s="227">
        <v>3</v>
      </c>
      <c r="AZ37" s="227">
        <v>1</v>
      </c>
      <c r="BA37" s="227">
        <f>IF(AZ37=1,G37,0)</f>
        <v>0</v>
      </c>
      <c r="BB37" s="227">
        <f>IF(AZ37=2,G37,0)</f>
        <v>0</v>
      </c>
      <c r="BC37" s="227">
        <f>IF(AZ37=3,G37,0)</f>
        <v>0</v>
      </c>
      <c r="BD37" s="227">
        <f>IF(AZ37=4,G37,0)</f>
        <v>0</v>
      </c>
      <c r="BE37" s="227">
        <f>IF(AZ37=5,G37,0)</f>
        <v>0</v>
      </c>
      <c r="CA37" s="252">
        <v>8</v>
      </c>
      <c r="CB37" s="252">
        <v>1</v>
      </c>
    </row>
    <row r="38" spans="1:80" ht="12.75">
      <c r="A38" s="253">
        <v>17</v>
      </c>
      <c r="B38" s="254" t="s">
        <v>170</v>
      </c>
      <c r="C38" s="255" t="s">
        <v>171</v>
      </c>
      <c r="D38" s="256" t="s">
        <v>159</v>
      </c>
      <c r="E38" s="257">
        <v>54.8110000000141</v>
      </c>
      <c r="F38" s="257"/>
      <c r="G38" s="258">
        <f>E38*F38</f>
        <v>0</v>
      </c>
      <c r="H38" s="259">
        <v>0</v>
      </c>
      <c r="I38" s="260">
        <f>E38*H38</f>
        <v>0</v>
      </c>
      <c r="J38" s="259"/>
      <c r="K38" s="260">
        <f>E38*J38</f>
        <v>0</v>
      </c>
      <c r="O38" s="252">
        <v>2</v>
      </c>
      <c r="AA38" s="227">
        <v>8</v>
      </c>
      <c r="AB38" s="227">
        <v>0</v>
      </c>
      <c r="AC38" s="227">
        <v>3</v>
      </c>
      <c r="AZ38" s="227">
        <v>1</v>
      </c>
      <c r="BA38" s="227">
        <f>IF(AZ38=1,G38,0)</f>
        <v>0</v>
      </c>
      <c r="BB38" s="227">
        <f>IF(AZ38=2,G38,0)</f>
        <v>0</v>
      </c>
      <c r="BC38" s="227">
        <f>IF(AZ38=3,G38,0)</f>
        <v>0</v>
      </c>
      <c r="BD38" s="227">
        <f>IF(AZ38=4,G38,0)</f>
        <v>0</v>
      </c>
      <c r="BE38" s="227">
        <f>IF(AZ38=5,G38,0)</f>
        <v>0</v>
      </c>
      <c r="CA38" s="252">
        <v>8</v>
      </c>
      <c r="CB38" s="252">
        <v>0</v>
      </c>
    </row>
    <row r="39" spans="1:80" ht="12.75">
      <c r="A39" s="253">
        <v>18</v>
      </c>
      <c r="B39" s="254" t="s">
        <v>172</v>
      </c>
      <c r="C39" s="255" t="s">
        <v>173</v>
      </c>
      <c r="D39" s="256" t="s">
        <v>159</v>
      </c>
      <c r="E39" s="257">
        <v>2.74055000000071</v>
      </c>
      <c r="F39" s="257"/>
      <c r="G39" s="258">
        <f>E39*F39</f>
        <v>0</v>
      </c>
      <c r="H39" s="259">
        <v>0</v>
      </c>
      <c r="I39" s="260">
        <f>E39*H39</f>
        <v>0</v>
      </c>
      <c r="J39" s="259"/>
      <c r="K39" s="260">
        <f>E39*J39</f>
        <v>0</v>
      </c>
      <c r="O39" s="252">
        <v>2</v>
      </c>
      <c r="AA39" s="227">
        <v>8</v>
      </c>
      <c r="AB39" s="227">
        <v>0</v>
      </c>
      <c r="AC39" s="227">
        <v>3</v>
      </c>
      <c r="AZ39" s="227">
        <v>1</v>
      </c>
      <c r="BA39" s="227">
        <f>IF(AZ39=1,G39,0)</f>
        <v>0</v>
      </c>
      <c r="BB39" s="227">
        <f>IF(AZ39=2,G39,0)</f>
        <v>0</v>
      </c>
      <c r="BC39" s="227">
        <f>IF(AZ39=3,G39,0)</f>
        <v>0</v>
      </c>
      <c r="BD39" s="227">
        <f>IF(AZ39=4,G39,0)</f>
        <v>0</v>
      </c>
      <c r="BE39" s="227">
        <f>IF(AZ39=5,G39,0)</f>
        <v>0</v>
      </c>
      <c r="CA39" s="252">
        <v>8</v>
      </c>
      <c r="CB39" s="252">
        <v>0</v>
      </c>
    </row>
    <row r="40" spans="1:80" ht="12.75">
      <c r="A40" s="253">
        <v>19</v>
      </c>
      <c r="B40" s="254" t="s">
        <v>174</v>
      </c>
      <c r="C40" s="255" t="s">
        <v>175</v>
      </c>
      <c r="D40" s="256" t="s">
        <v>159</v>
      </c>
      <c r="E40" s="257">
        <v>2.74055000000071</v>
      </c>
      <c r="F40" s="257"/>
      <c r="G40" s="258">
        <f>E40*F40</f>
        <v>0</v>
      </c>
      <c r="H40" s="259">
        <v>0</v>
      </c>
      <c r="I40" s="260">
        <f>E40*H40</f>
        <v>0</v>
      </c>
      <c r="J40" s="259"/>
      <c r="K40" s="260">
        <f>E40*J40</f>
        <v>0</v>
      </c>
      <c r="O40" s="252">
        <v>2</v>
      </c>
      <c r="AA40" s="227">
        <v>8</v>
      </c>
      <c r="AB40" s="227">
        <v>0</v>
      </c>
      <c r="AC40" s="227">
        <v>3</v>
      </c>
      <c r="AZ40" s="227">
        <v>1</v>
      </c>
      <c r="BA40" s="227">
        <f>IF(AZ40=1,G40,0)</f>
        <v>0</v>
      </c>
      <c r="BB40" s="227">
        <f>IF(AZ40=2,G40,0)</f>
        <v>0</v>
      </c>
      <c r="BC40" s="227">
        <f>IF(AZ40=3,G40,0)</f>
        <v>0</v>
      </c>
      <c r="BD40" s="227">
        <f>IF(AZ40=4,G40,0)</f>
        <v>0</v>
      </c>
      <c r="BE40" s="227">
        <f>IF(AZ40=5,G40,0)</f>
        <v>0</v>
      </c>
      <c r="CA40" s="252">
        <v>8</v>
      </c>
      <c r="CB40" s="252">
        <v>0</v>
      </c>
    </row>
    <row r="41" spans="1:57" ht="12.75">
      <c r="A41" s="262"/>
      <c r="B41" s="263" t="s">
        <v>101</v>
      </c>
      <c r="C41" s="264" t="s">
        <v>167</v>
      </c>
      <c r="D41" s="265"/>
      <c r="E41" s="266"/>
      <c r="F41" s="267"/>
      <c r="G41" s="268">
        <f>SUM(G36:G40)</f>
        <v>0</v>
      </c>
      <c r="H41" s="269"/>
      <c r="I41" s="270">
        <f>SUM(I36:I40)</f>
        <v>0</v>
      </c>
      <c r="J41" s="269"/>
      <c r="K41" s="270">
        <f>SUM(K36:K40)</f>
        <v>0</v>
      </c>
      <c r="O41" s="252">
        <v>4</v>
      </c>
      <c r="BA41" s="271">
        <f>SUM(BA36:BA40)</f>
        <v>0</v>
      </c>
      <c r="BB41" s="271">
        <f>SUM(BB36:BB40)</f>
        <v>0</v>
      </c>
      <c r="BC41" s="271">
        <f>SUM(BC36:BC40)</f>
        <v>0</v>
      </c>
      <c r="BD41" s="271">
        <f>SUM(BD36:BD40)</f>
        <v>0</v>
      </c>
      <c r="BE41" s="271">
        <f>SUM(BE36:BE40)</f>
        <v>0</v>
      </c>
    </row>
    <row r="42" ht="12.75">
      <c r="E42" s="227"/>
    </row>
    <row r="43" spans="5:7" ht="12.75">
      <c r="E43" s="227"/>
      <c r="G43" s="282">
        <f>G41+G35+G32+G29+G23+G20+G13+G9</f>
        <v>0</v>
      </c>
    </row>
    <row r="44" ht="12.75">
      <c r="E44" s="227"/>
    </row>
    <row r="45" ht="12.75">
      <c r="E45" s="227"/>
    </row>
    <row r="46" ht="12.75">
      <c r="E46" s="227"/>
    </row>
    <row r="47" ht="12.75">
      <c r="E47" s="227"/>
    </row>
    <row r="48" ht="12.75">
      <c r="E48" s="227"/>
    </row>
    <row r="49" ht="12.75">
      <c r="E49" s="227"/>
    </row>
    <row r="50" ht="12.75">
      <c r="E50" s="227"/>
    </row>
    <row r="51" ht="12.75">
      <c r="E51" s="227"/>
    </row>
    <row r="52" ht="12.75">
      <c r="E52" s="227"/>
    </row>
    <row r="53" ht="12.75">
      <c r="E53" s="227"/>
    </row>
    <row r="54" ht="12.75">
      <c r="E54" s="227"/>
    </row>
    <row r="55" ht="12.75">
      <c r="E55" s="227"/>
    </row>
    <row r="56" ht="12.75">
      <c r="E56" s="227"/>
    </row>
    <row r="57" ht="12.75">
      <c r="E57" s="227"/>
    </row>
    <row r="58" ht="12.75">
      <c r="E58" s="227"/>
    </row>
    <row r="59" ht="12.75">
      <c r="E59" s="227"/>
    </row>
    <row r="60" ht="12.75">
      <c r="E60" s="227"/>
    </row>
    <row r="61" ht="12.75">
      <c r="E61" s="227"/>
    </row>
    <row r="62" ht="12.75">
      <c r="E62" s="227"/>
    </row>
    <row r="63" ht="12.75">
      <c r="E63" s="227"/>
    </row>
    <row r="64" ht="12.75">
      <c r="E64" s="227"/>
    </row>
    <row r="65" spans="1:7" ht="12.75">
      <c r="A65" s="261"/>
      <c r="B65" s="261"/>
      <c r="C65" s="261"/>
      <c r="D65" s="261"/>
      <c r="E65" s="261"/>
      <c r="F65" s="261"/>
      <c r="G65" s="261"/>
    </row>
    <row r="66" spans="1:7" ht="12.75">
      <c r="A66" s="261"/>
      <c r="B66" s="261"/>
      <c r="C66" s="261"/>
      <c r="D66" s="261"/>
      <c r="E66" s="261"/>
      <c r="F66" s="261"/>
      <c r="G66" s="261"/>
    </row>
    <row r="67" spans="1:7" ht="12.75">
      <c r="A67" s="261"/>
      <c r="B67" s="261"/>
      <c r="C67" s="261"/>
      <c r="D67" s="261"/>
      <c r="E67" s="261"/>
      <c r="F67" s="261"/>
      <c r="G67" s="261"/>
    </row>
    <row r="68" spans="1:7" ht="12.75">
      <c r="A68" s="261"/>
      <c r="B68" s="261"/>
      <c r="C68" s="261"/>
      <c r="D68" s="261"/>
      <c r="E68" s="261"/>
      <c r="F68" s="261"/>
      <c r="G68" s="261"/>
    </row>
    <row r="69" ht="12.75">
      <c r="E69" s="227"/>
    </row>
    <row r="70" ht="12.75">
      <c r="E70" s="227"/>
    </row>
    <row r="71" ht="12.75">
      <c r="E71" s="227"/>
    </row>
    <row r="72" ht="12.75">
      <c r="E72" s="227"/>
    </row>
    <row r="73" ht="12.75">
      <c r="E73" s="227"/>
    </row>
    <row r="74" ht="12.75">
      <c r="E74" s="227"/>
    </row>
    <row r="75" ht="12.75">
      <c r="E75" s="227"/>
    </row>
    <row r="76" ht="12.75">
      <c r="E76" s="227"/>
    </row>
    <row r="77" ht="12.75">
      <c r="E77" s="227"/>
    </row>
    <row r="78" ht="12.75">
      <c r="E78" s="227"/>
    </row>
    <row r="79" ht="12.75">
      <c r="E79" s="227"/>
    </row>
    <row r="80" ht="12.75">
      <c r="E80" s="227"/>
    </row>
    <row r="81" ht="12.75">
      <c r="E81" s="227"/>
    </row>
    <row r="82" ht="12.75">
      <c r="E82" s="227"/>
    </row>
    <row r="83" ht="12.75">
      <c r="E83" s="227"/>
    </row>
    <row r="84" ht="12.75">
      <c r="E84" s="227"/>
    </row>
    <row r="85" ht="12.75">
      <c r="E85" s="227"/>
    </row>
    <row r="86" ht="12.75">
      <c r="E86" s="227"/>
    </row>
    <row r="87" ht="12.75">
      <c r="E87" s="227"/>
    </row>
    <row r="88" ht="12.75">
      <c r="E88" s="227"/>
    </row>
    <row r="89" ht="12.75">
      <c r="E89" s="227"/>
    </row>
    <row r="90" ht="12.75">
      <c r="E90" s="227"/>
    </row>
    <row r="91" ht="12.75">
      <c r="E91" s="227"/>
    </row>
    <row r="92" ht="12.75">
      <c r="E92" s="227"/>
    </row>
    <row r="93" ht="12.75">
      <c r="E93" s="227"/>
    </row>
    <row r="94" ht="12.75">
      <c r="E94" s="227"/>
    </row>
    <row r="95" ht="12.75">
      <c r="E95" s="227"/>
    </row>
    <row r="96" ht="12.75">
      <c r="E96" s="227"/>
    </row>
    <row r="97" ht="12.75">
      <c r="E97" s="227"/>
    </row>
    <row r="98" ht="12.75">
      <c r="E98" s="227"/>
    </row>
    <row r="99" ht="12.75">
      <c r="E99" s="227"/>
    </row>
    <row r="100" spans="1:2" ht="12.75">
      <c r="A100" s="272"/>
      <c r="B100" s="272"/>
    </row>
    <row r="101" spans="1:7" ht="12.75">
      <c r="A101" s="261"/>
      <c r="B101" s="261"/>
      <c r="C101" s="273"/>
      <c r="D101" s="273"/>
      <c r="E101" s="274"/>
      <c r="F101" s="273"/>
      <c r="G101" s="275"/>
    </row>
    <row r="102" spans="1:7" ht="12.75">
      <c r="A102" s="276"/>
      <c r="B102" s="276"/>
      <c r="C102" s="261"/>
      <c r="D102" s="261"/>
      <c r="E102" s="277"/>
      <c r="F102" s="261"/>
      <c r="G102" s="261"/>
    </row>
    <row r="103" spans="1:7" ht="12.75">
      <c r="A103" s="261"/>
      <c r="B103" s="261"/>
      <c r="C103" s="261"/>
      <c r="D103" s="261"/>
      <c r="E103" s="277"/>
      <c r="F103" s="261"/>
      <c r="G103" s="261"/>
    </row>
    <row r="104" spans="1:7" ht="12.75">
      <c r="A104" s="261"/>
      <c r="B104" s="261"/>
      <c r="C104" s="261"/>
      <c r="D104" s="261"/>
      <c r="E104" s="277"/>
      <c r="F104" s="261"/>
      <c r="G104" s="261"/>
    </row>
    <row r="105" spans="1:7" ht="12.75">
      <c r="A105" s="261"/>
      <c r="B105" s="261"/>
      <c r="C105" s="261"/>
      <c r="D105" s="261"/>
      <c r="E105" s="277"/>
      <c r="F105" s="261"/>
      <c r="G105" s="261"/>
    </row>
    <row r="106" spans="1:7" ht="12.75">
      <c r="A106" s="261"/>
      <c r="B106" s="261"/>
      <c r="C106" s="261"/>
      <c r="D106" s="261"/>
      <c r="E106" s="277"/>
      <c r="F106" s="261"/>
      <c r="G106" s="261"/>
    </row>
    <row r="107" spans="1:7" ht="12.75">
      <c r="A107" s="261"/>
      <c r="B107" s="261"/>
      <c r="C107" s="261"/>
      <c r="D107" s="261"/>
      <c r="E107" s="277"/>
      <c r="F107" s="261"/>
      <c r="G107" s="261"/>
    </row>
    <row r="108" spans="1:7" ht="12.75">
      <c r="A108" s="261"/>
      <c r="B108" s="261"/>
      <c r="C108" s="261"/>
      <c r="D108" s="261"/>
      <c r="E108" s="277"/>
      <c r="F108" s="261"/>
      <c r="G108" s="261"/>
    </row>
    <row r="109" spans="1:7" ht="12.75">
      <c r="A109" s="261"/>
      <c r="B109" s="261"/>
      <c r="C109" s="261"/>
      <c r="D109" s="261"/>
      <c r="E109" s="277"/>
      <c r="F109" s="261"/>
      <c r="G109" s="261"/>
    </row>
    <row r="110" spans="1:7" ht="12.75">
      <c r="A110" s="261"/>
      <c r="B110" s="261"/>
      <c r="C110" s="261"/>
      <c r="D110" s="261"/>
      <c r="E110" s="277"/>
      <c r="F110" s="261"/>
      <c r="G110" s="261"/>
    </row>
    <row r="111" spans="1:7" ht="12.75">
      <c r="A111" s="261"/>
      <c r="B111" s="261"/>
      <c r="C111" s="261"/>
      <c r="D111" s="261"/>
      <c r="E111" s="277"/>
      <c r="F111" s="261"/>
      <c r="G111" s="261"/>
    </row>
    <row r="112" spans="1:7" ht="12.75">
      <c r="A112" s="261"/>
      <c r="B112" s="261"/>
      <c r="C112" s="261"/>
      <c r="D112" s="261"/>
      <c r="E112" s="277"/>
      <c r="F112" s="261"/>
      <c r="G112" s="261"/>
    </row>
    <row r="113" spans="1:7" ht="12.75">
      <c r="A113" s="261"/>
      <c r="B113" s="261"/>
      <c r="C113" s="261"/>
      <c r="D113" s="261"/>
      <c r="E113" s="277"/>
      <c r="F113" s="261"/>
      <c r="G113" s="261"/>
    </row>
    <row r="114" spans="1:7" ht="12.75">
      <c r="A114" s="261"/>
      <c r="B114" s="261"/>
      <c r="C114" s="261"/>
      <c r="D114" s="261"/>
      <c r="E114" s="277"/>
      <c r="F114" s="261"/>
      <c r="G114" s="26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Uživatel systému Windows</cp:lastModifiedBy>
  <dcterms:created xsi:type="dcterms:W3CDTF">2017-04-12T04:52:10Z</dcterms:created>
  <dcterms:modified xsi:type="dcterms:W3CDTF">2019-08-05T12:42:37Z</dcterms:modified>
  <cp:category/>
  <cp:version/>
  <cp:contentType/>
  <cp:contentStatus/>
</cp:coreProperties>
</file>