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135" yWindow="600" windowWidth="22710" windowHeight="8940" firstSheet="1" activeTab="1"/>
  </bookViews>
  <sheets>
    <sheet name="Rekapitulace stavby" sheetId="1" r:id="rId1"/>
    <sheet name="SO 01 - Oprava zatrubnění" sheetId="2" r:id="rId2"/>
    <sheet name="SO 02 - Vtokový objekt" sheetId="3" r:id="rId3"/>
    <sheet name="SO 03 - Výústní objekt" sheetId="4" r:id="rId4"/>
    <sheet name="VRN - Vedlejší rozpočtové..." sheetId="5" r:id="rId5"/>
    <sheet name="Pokyny pro vyplnění" sheetId="6" r:id="rId6"/>
  </sheets>
  <definedNames>
    <definedName name="_xlnm._FilterDatabase" localSheetId="1" hidden="1">'SO 01 - Oprava zatrubnění'!$C$88:$K$483</definedName>
    <definedName name="_xlnm._FilterDatabase" localSheetId="2" hidden="1">'SO 02 - Vtokový objekt'!$C$86:$K$224</definedName>
    <definedName name="_xlnm._FilterDatabase" localSheetId="3" hidden="1">'SO 03 - Výústní objekt'!$C$85:$K$197</definedName>
    <definedName name="_xlnm._FilterDatabase" localSheetId="4" hidden="1">'VRN - Vedlejší rozpočtové...'!$C$82:$K$107</definedName>
    <definedName name="_xlnm.Print_Area" localSheetId="5">'Pokyny pro vyplnění'!$B$2:$K$71,'Pokyny pro vyplnění'!$B$74:$K$118,'Pokyny pro vyplnění'!$B$121:$K$190,'Pokyny pro vyplnění'!$B$198:$K$218</definedName>
    <definedName name="_xlnm.Print_Area" localSheetId="0">'Rekapitulace stavby'!$D$4:$AO$36,'Rekapitulace stavby'!$C$42:$AQ$59</definedName>
    <definedName name="_xlnm.Print_Area" localSheetId="1">'SO 01 - Oprava zatrubnění'!$C$4:$J$39,'SO 01 - Oprava zatrubnění'!$C$45:$J$70,'SO 01 - Oprava zatrubnění'!$C$76:$K$483</definedName>
    <definedName name="_xlnm.Print_Area" localSheetId="2">'SO 02 - Vtokový objekt'!$C$4:$J$39,'SO 02 - Vtokový objekt'!$C$45:$J$68,'SO 02 - Vtokový objekt'!$C$74:$K$224</definedName>
    <definedName name="_xlnm.Print_Area" localSheetId="3">'SO 03 - Výústní objekt'!$C$4:$J$39,'SO 03 - Výústní objekt'!$C$45:$J$67,'SO 03 - Výústní objekt'!$C$73:$K$197</definedName>
    <definedName name="_xlnm.Print_Area" localSheetId="4">'VRN - Vedlejší rozpočtové...'!$C$4:$J$39,'VRN - Vedlejší rozpočtové...'!$C$45:$J$64,'VRN - Vedlejší rozpočtové...'!$C$70:$K$107</definedName>
    <definedName name="_xlnm.Print_Titles" localSheetId="0">'Rekapitulace stavby'!$52:$52</definedName>
    <definedName name="_xlnm.Print_Titles" localSheetId="1">'SO 01 - Oprava zatrubnění'!$88:$88</definedName>
    <definedName name="_xlnm.Print_Titles" localSheetId="2">'SO 02 - Vtokový objekt'!$86:$86</definedName>
    <definedName name="_xlnm.Print_Titles" localSheetId="3">'SO 03 - Výústní objekt'!$85:$85</definedName>
    <definedName name="_xlnm.Print_Titles" localSheetId="4">'VRN - Vedlejší rozpočtové...'!$82:$82</definedName>
  </definedNames>
  <calcPr calcId="145621"/>
</workbook>
</file>

<file path=xl/sharedStrings.xml><?xml version="1.0" encoding="utf-8"?>
<sst xmlns="http://schemas.openxmlformats.org/spreadsheetml/2006/main" count="6564" uniqueCount="1116">
  <si>
    <t>Export Komplet</t>
  </si>
  <si>
    <t>VZ</t>
  </si>
  <si>
    <t>2.0</t>
  </si>
  <si>
    <t/>
  </si>
  <si>
    <t>False</t>
  </si>
  <si>
    <t>{c6a16711-ce2b-46c2-95ee-5cad7839f0d0}</t>
  </si>
  <si>
    <t>&gt;&gt;  skryté sloupce  &lt;&lt;</t>
  </si>
  <si>
    <t>0,01</t>
  </si>
  <si>
    <t>21</t>
  </si>
  <si>
    <t>15</t>
  </si>
  <si>
    <t>REKAPITULACE STAVBY</t>
  </si>
  <si>
    <t>v ---  níže se nacházejí doplnkové a pomocné údaje k sestavám  --- v</t>
  </si>
  <si>
    <t>0,001</t>
  </si>
  <si>
    <t>Kód:</t>
  </si>
  <si>
    <t>Z007</t>
  </si>
  <si>
    <t>Stavba:</t>
  </si>
  <si>
    <t>Vinarský potok, Vinary - oprava zatrubněné části</t>
  </si>
  <si>
    <t>KSO:</t>
  </si>
  <si>
    <t>CC-CZ:</t>
  </si>
  <si>
    <t>Místo:</t>
  </si>
  <si>
    <t>Vinary</t>
  </si>
  <si>
    <t>Datum:</t>
  </si>
  <si>
    <t>16. 7. 2018</t>
  </si>
  <si>
    <t>Zadavatel:</t>
  </si>
  <si>
    <t>IČ:</t>
  </si>
  <si>
    <t>Povodí Moravy, s.p.</t>
  </si>
  <si>
    <t>DIČ:</t>
  </si>
  <si>
    <t>Uchazeč:</t>
  </si>
  <si>
    <t xml:space="preserve"> </t>
  </si>
  <si>
    <t>Projektant:</t>
  </si>
  <si>
    <t>Legene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</si>
  <si>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</si>
  <si>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</si>
  <si>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</si>
  <si>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</si>
  <si>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</si>
  <si>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</si>
  <si>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</si>
  <si>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</si>
  <si>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</si>
  <si>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</si>
  <si>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</si>
  <si>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</si>
  <si>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</si>
  <si>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</si>
  <si>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</si>
  <si>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</si>
  <si>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</si>
  <si>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</si>
  <si>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</si>
  <si>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</si>
  <si>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</si>
  <si>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</si>
  <si>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</si>
  <si>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</si>
  <si>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</si>
  <si>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</si>
  <si>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</si>
  <si>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</si>
  <si>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</si>
  <si>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</si>
  <si>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</si>
  <si>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</si>
  <si>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</si>
  <si>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</si>
  <si>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</si>
  <si>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</si>
  <si>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</si>
  <si>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</si>
  <si>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</si>
  <si>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</si>
  <si>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</si>
  <si>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</si>
  <si>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</si>
  <si>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</si>
  <si>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Oprava zatrubnění</t>
  </si>
  <si>
    <t>STA</t>
  </si>
  <si>
    <t>1</t>
  </si>
  <si>
    <t>{c6e9c432-3677-491b-bb24-b7eb00cb17ad}</t>
  </si>
  <si>
    <t>2</t>
  </si>
  <si>
    <t>SO 02</t>
  </si>
  <si>
    <t>Vtokový objekt</t>
  </si>
  <si>
    <t>{c15949e9-756d-4cb2-87ae-a8865f44f29a}</t>
  </si>
  <si>
    <t>SO 03</t>
  </si>
  <si>
    <t>Výústní objekt</t>
  </si>
  <si>
    <t>{2e610a3b-71b0-49fb-8f8b-cb5e198215c0}</t>
  </si>
  <si>
    <t>VRN</t>
  </si>
  <si>
    <t>Vedlejší rozpočtové náklady</t>
  </si>
  <si>
    <t>{36cbde05-3501-4dea-8fa4-1fc03945c5be}</t>
  </si>
  <si>
    <t>KRYCÍ LIST SOUPISU PRACÍ</t>
  </si>
  <si>
    <t>Objekt:</t>
  </si>
  <si>
    <t>SO 01 - Oprava zatrubnění</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</si>
  <si>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</si>
  <si>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</si>
  <si>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</si>
  <si>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</si>
  <si>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</si>
  <si>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</si>
  <si>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</si>
  <si>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</si>
  <si>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</si>
  <si>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</si>
  <si>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</si>
  <si>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</si>
  <si>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</si>
  <si>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</si>
  <si>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</si>
  <si>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</si>
  <si>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</si>
  <si>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</si>
  <si>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</si>
  <si>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</si>
  <si>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</si>
  <si>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</si>
  <si>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</si>
  <si>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</si>
  <si>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</si>
  <si>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</si>
  <si>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</si>
  <si>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</si>
  <si>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</si>
  <si>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</si>
  <si>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</si>
  <si>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</si>
  <si>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111251111</t>
  </si>
  <si>
    <t>Drcení ořezaných větví D do 100 mm s odvozem do 20 km</t>
  </si>
  <si>
    <t>m3</t>
  </si>
  <si>
    <t>CS ÚRS 2018 02</t>
  </si>
  <si>
    <t>4</t>
  </si>
  <si>
    <t>319182123</t>
  </si>
  <si>
    <t>PP</t>
  </si>
  <si>
    <t>Drcení ořezaných větví strojně - (štěpkování) o průměru větví do 100 mm</t>
  </si>
  <si>
    <t>PSC</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</si>
  <si>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</si>
  <si>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VV</t>
  </si>
  <si>
    <t>0,102*5</t>
  </si>
  <si>
    <t>112101121</t>
  </si>
  <si>
    <t>Odstranění stromů jehličnatých průměru kmene do 300 mm</t>
  </si>
  <si>
    <t>kus</t>
  </si>
  <si>
    <t>823900559</t>
  </si>
  <si>
    <t>Odstranění stromů s odřezáním kmene a s odvětvením jehličnatých bez odkornění,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</si>
  <si>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</si>
  <si>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t>
  </si>
  <si>
    <t>112201101</t>
  </si>
  <si>
    <t>Odstranění pařezů D do 300 mm</t>
  </si>
  <si>
    <t>-2037311896</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</si>
  <si>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</si>
  <si>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</si>
  <si>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113106123</t>
  </si>
  <si>
    <t>Rozebrání dlažeb ze zámkových dlaždic komunikací pro pěší ručně</t>
  </si>
  <si>
    <t>m2</t>
  </si>
  <si>
    <t>479293702</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</si>
  <si>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</si>
  <si>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</si>
  <si>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5</t>
  </si>
  <si>
    <t>113107022</t>
  </si>
  <si>
    <t>Odstranění podkladu z kameniva drceného tl 200 mm při překopech ručně</t>
  </si>
  <si>
    <t>-2034224328</t>
  </si>
  <si>
    <t>Odstranění podkladů nebo krytů při překopech inženýrských sítí s přemístěním hmot na skládku ve vzdálenosti do 3 m nebo s naložením na dopravní prostředek ručně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</si>
  <si>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</si>
  <si>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6</t>
  </si>
  <si>
    <t>113311121</t>
  </si>
  <si>
    <t>Odstranění geotextilií v komunikacích</t>
  </si>
  <si>
    <t>-1366785035</t>
  </si>
  <si>
    <t>Odstranění geosyntetik s uložením na vzdálenost do 20 m nebo naložením na dopravní prostředek geotextilie</t>
  </si>
  <si>
    <t xml:space="preserve">Poznámka k souboru cen:
1. V cenách -1111 až -1131 nejsou započteny náklady na odstranění vrstev uložených nad geosyntetikem.
2. V ceně -1141 jsou započteny i náklady odstranění zásypu buněk a krycí vrstvy tl. 100 mm.
</t>
  </si>
  <si>
    <t>"panelová cesta"</t>
  </si>
  <si>
    <t>45*3,5</t>
  </si>
  <si>
    <t>7</t>
  </si>
  <si>
    <t>115001106</t>
  </si>
  <si>
    <t>Převedení vody potrubím DN do 900</t>
  </si>
  <si>
    <t>m</t>
  </si>
  <si>
    <t>-761490794</t>
  </si>
  <si>
    <t>Převedení vody potrubím průměru DN přes 600 do 900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</si>
  <si>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</si>
  <si>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8</t>
  </si>
  <si>
    <t>115101201</t>
  </si>
  <si>
    <t>Čerpání vody na dopravní výšku do 10 m průměrný přítok do 500 l/min</t>
  </si>
  <si>
    <t>hod</t>
  </si>
  <si>
    <t>-275713751</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</si>
  <si>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</si>
  <si>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</si>
  <si>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60*24</t>
  </si>
  <si>
    <t>9</t>
  </si>
  <si>
    <t>115101301</t>
  </si>
  <si>
    <t>Pohotovost čerpací soupravy pro dopravní výšku do 10 m přítok do 500 l/min</t>
  </si>
  <si>
    <t>den</t>
  </si>
  <si>
    <t>573244688</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</si>
  <si>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</si>
  <si>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</si>
  <si>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10</t>
  </si>
  <si>
    <t>119003215</t>
  </si>
  <si>
    <t>Trubková mobilní plotová zábrana výšky do 1,5 m  pro zabezpečení výkopu zřízení</t>
  </si>
  <si>
    <t>231953249</t>
  </si>
  <si>
    <t>Pomocné konstrukce při zabezpečení výkopu svislé ocelové mobilní oplocení, výšky do 1,5 m panely ze svařovaných trubek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</si>
  <si>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</si>
  <si>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(11,5+2,2)*2+8*4</t>
  </si>
  <si>
    <t>11</t>
  </si>
  <si>
    <t>119003216</t>
  </si>
  <si>
    <t>Trubková mobilní plotová zábrana výšky do 1,5 m  pro zabezpečení výkopu odstranění</t>
  </si>
  <si>
    <t>-362491776</t>
  </si>
  <si>
    <t>Pomocné konstrukce při zabezpečení výkopu svislé ocelové mobilní oplocení, výšky do 1,5 m panely ze svařovaných trubek odstranění</t>
  </si>
  <si>
    <t>12</t>
  </si>
  <si>
    <t>132201201</t>
  </si>
  <si>
    <t>Hloubení rýh š do 2000 mm v hornině tř. 3 objemu do 100 m3</t>
  </si>
  <si>
    <t>1121094930</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</si>
  <si>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</si>
  <si>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</si>
  <si>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11,5*1,6*2,17</t>
  </si>
  <si>
    <t>-0,4*0,4*3,14*11,5</t>
  </si>
  <si>
    <t>13</t>
  </si>
  <si>
    <t>132201209</t>
  </si>
  <si>
    <t>Příplatek za lepivost k hloubení rýh š do 2000 mm v hornině tř. 3</t>
  </si>
  <si>
    <t>1600935595</t>
  </si>
  <si>
    <t>Hloubení zapažených i nezapažených rýh šířky přes 600 do 2 000 mm s urovnáním dna do předepsaného profilu a spádu v hornině tř. 3 Příplatek k cenám za lepivost horniny tř. 3</t>
  </si>
  <si>
    <t>34,15*0,3 'Přepočtené koeficientem množství</t>
  </si>
  <si>
    <t>14</t>
  </si>
  <si>
    <t>151101101</t>
  </si>
  <si>
    <t>Zřízení příložného pažení a rozepření stěn rýh hl do 2 m</t>
  </si>
  <si>
    <t>-1751320162</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</si>
  <si>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</si>
  <si>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</si>
  <si>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11,5*1,6*2</t>
  </si>
  <si>
    <t>151101111</t>
  </si>
  <si>
    <t>Odstranění příložného pažení a rozepření stěn rýh hl do 2 m</t>
  </si>
  <si>
    <t>-1936044236</t>
  </si>
  <si>
    <t>Odstranění pažení a rozepření stěn rýh pro podzemní vedení s uložením materiálu na vzdálenost do 3 m od kraje výkopu příložné, hloubky do 2 m</t>
  </si>
  <si>
    <t>16</t>
  </si>
  <si>
    <t>153191121</t>
  </si>
  <si>
    <t>Zřízení těsnění hradicích stěn ze zhutněné sypaniny</t>
  </si>
  <si>
    <t>1711286172</t>
  </si>
  <si>
    <t>Těsnění hradicích stěn nepropustnou hrázkou ze zhutněné sypaniny při stěně nebo nepropustnou výplní ze zhutněné sypaniny mezi stěnami zřízení</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</si>
  <si>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</si>
  <si>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4*1*1*2</t>
  </si>
  <si>
    <t>17</t>
  </si>
  <si>
    <t>M</t>
  </si>
  <si>
    <t>58331200</t>
  </si>
  <si>
    <t>štěrkopísek netříděný zásypový materiál</t>
  </si>
  <si>
    <t>t</t>
  </si>
  <si>
    <t>128</t>
  </si>
  <si>
    <t>774034585</t>
  </si>
  <si>
    <t>8*1,67 'Přepočtené koeficientem množství</t>
  </si>
  <si>
    <t>18</t>
  </si>
  <si>
    <t>153191131</t>
  </si>
  <si>
    <t>Odstranění těsnění hradicích stěn ze zhutněné sypaniny</t>
  </si>
  <si>
    <t>1270644151</t>
  </si>
  <si>
    <t>Těsnění hradicích stěn nepropustnou hrázkou ze zhutněné sypaniny při stěně nebo nepropustnou výplní ze zhutněné sypaniny mezi stěnami odstranění</t>
  </si>
  <si>
    <t>19</t>
  </si>
  <si>
    <t>161101101</t>
  </si>
  <si>
    <t>Svislé přemístění výkopku z horniny tř. 1 až 4 hl výkopu do 2,5 m</t>
  </si>
  <si>
    <t>2135748750</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</si>
  <si>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</si>
  <si>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</si>
  <si>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20</t>
  </si>
  <si>
    <t>162301421</t>
  </si>
  <si>
    <t>Vodorovné přemístění pařezů do 5 km D do 300 mm</t>
  </si>
  <si>
    <t>1871995735</t>
  </si>
  <si>
    <t>Vodorovné přemístění větví, kmenů nebo pařezů s naložením, složením a dopravou do 5000 m pařezů kmenů, průměru přes 100 do 300 mm</t>
  </si>
  <si>
    <t xml:space="preserve">Poznámka k souboru cen:
1. Průměr kmene i pařezu se měří v místě řezu.
2. Měrná jednotka je 1 strom.
</t>
  </si>
  <si>
    <t>162301921</t>
  </si>
  <si>
    <t>Příplatek k vodorovnému přemístění pařezů D 300 mm ZKD 5 km</t>
  </si>
  <si>
    <t>741728497</t>
  </si>
  <si>
    <t>Vodorovné přemístění větví, kmenů nebo pařezů s naložením, složením a dopravou Příplatek k cenám za každých dalších i započatých 5000 m přes 5000 m pařezů kmenů, průměru přes 100 do 300 mm</t>
  </si>
  <si>
    <t>22</t>
  </si>
  <si>
    <t>162701105</t>
  </si>
  <si>
    <t>Vodorovné přemístění do 10000 m výkopku/sypaniny z horniny tř. 1 až 4</t>
  </si>
  <si>
    <t>583420148</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</si>
  <si>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</si>
  <si>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</si>
  <si>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"výkopek"</t>
  </si>
  <si>
    <t>"zemina pro zásyp"</t>
  </si>
  <si>
    <t>-11,5*2,17*1,3</t>
  </si>
  <si>
    <t>+0,5*0,5*3,14*11,5</t>
  </si>
  <si>
    <t>"úprava terénu"</t>
  </si>
  <si>
    <t>-10</t>
  </si>
  <si>
    <t>23</t>
  </si>
  <si>
    <t>167101101</t>
  </si>
  <si>
    <t>Nakládání výkopku z hornin tř. 1 až 4 do 100 m3</t>
  </si>
  <si>
    <t>-224695519</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</si>
  <si>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</si>
  <si>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</si>
  <si>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24</t>
  </si>
  <si>
    <t>171201201</t>
  </si>
  <si>
    <t>Uložení sypaniny na skládky</t>
  </si>
  <si>
    <t>161582708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</si>
  <si>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</si>
  <si>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25</t>
  </si>
  <si>
    <t>171201211</t>
  </si>
  <si>
    <t>Poplatek za uložení stavebního odpadu - zeminy a kameniva na skládce</t>
  </si>
  <si>
    <t>-1166645355</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</si>
  <si>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</si>
  <si>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</si>
  <si>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0,736*1,9 'Přepočtené koeficientem množství</t>
  </si>
  <si>
    <t>26</t>
  </si>
  <si>
    <t>174101101</t>
  </si>
  <si>
    <t>Zásyp jam, šachet rýh nebo kolem objektů sypaninou se zhutněním</t>
  </si>
  <si>
    <t>-382889800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</si>
  <si>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</si>
  <si>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</si>
  <si>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potrubí"</t>
  </si>
  <si>
    <t>11,5*2,17*1,3</t>
  </si>
  <si>
    <t>-0,5*0,5*3,14*11,5</t>
  </si>
  <si>
    <t>27</t>
  </si>
  <si>
    <t>174201201</t>
  </si>
  <si>
    <t>Zásyp jam po pařezech D pařezů do 300 mm</t>
  </si>
  <si>
    <t>-649572378</t>
  </si>
  <si>
    <t>Zásyp jam po pařezech výkopkem z horniny získané při dobývání pařezů s hrubým urovnáním povrchu zasypávky průměru pařezu přes 100 do 300 mm</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</si>
  <si>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</si>
  <si>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28</t>
  </si>
  <si>
    <t>181202305</t>
  </si>
  <si>
    <t>Úprava pláně na násypech se zhutněním</t>
  </si>
  <si>
    <t>CS ÚRS 2017 02</t>
  </si>
  <si>
    <t>-576033278</t>
  </si>
  <si>
    <t>Úprava pláně na stavbách dálnic na násypech se zhutněním</t>
  </si>
  <si>
    <t>29</t>
  </si>
  <si>
    <t>181301102</t>
  </si>
  <si>
    <t>Rozprostření ornice tl vrstvy do 150 mm pl do 500 m2 v rovině nebo ve svahu do 1:5</t>
  </si>
  <si>
    <t>-2130924713</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</si>
  <si>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</si>
  <si>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</si>
  <si>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30</t>
  </si>
  <si>
    <t>10364101</t>
  </si>
  <si>
    <t>zemina pro terénní úpravy -  ornice</t>
  </si>
  <si>
    <t>627913902</t>
  </si>
  <si>
    <t>200</t>
  </si>
  <si>
    <t>200*1,8 'Přepočtené koeficientem množství</t>
  </si>
  <si>
    <t>31</t>
  </si>
  <si>
    <t>181411131</t>
  </si>
  <si>
    <t>Založení parkového trávníku výsevem plochy do 1000 m2 v rovině a ve svahu do 1:5</t>
  </si>
  <si>
    <t>-1664310777</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</si>
  <si>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</si>
  <si>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</si>
  <si>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32</t>
  </si>
  <si>
    <t>00572410</t>
  </si>
  <si>
    <t>osivo směs travní parková</t>
  </si>
  <si>
    <t>kg</t>
  </si>
  <si>
    <t>-2122639513</t>
  </si>
  <si>
    <t>200*0,04</t>
  </si>
  <si>
    <t>8*1,015 'Přepočtené koeficientem množství</t>
  </si>
  <si>
    <t>33</t>
  </si>
  <si>
    <t>181951101</t>
  </si>
  <si>
    <t>Úprava pláně v hornině tř. 1 až 4 bez zhutnění</t>
  </si>
  <si>
    <t>821852736</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</si>
  <si>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</si>
  <si>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</si>
  <si>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2,17*11,5+200</t>
  </si>
  <si>
    <t>34</t>
  </si>
  <si>
    <t>183101115</t>
  </si>
  <si>
    <t>Hloubení jamek bez výměny půdy zeminy tř 1 až 4 objem do 0,4 m3 v rovině a svahu do 1:5</t>
  </si>
  <si>
    <t>-1685645676</t>
  </si>
  <si>
    <t>Hloubení jamek pro vysazování rostlin v zemině tř.1 až 4 bez výměny půdy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</si>
  <si>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</si>
  <si>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5+2*6</t>
  </si>
  <si>
    <t>35</t>
  </si>
  <si>
    <t>184102114</t>
  </si>
  <si>
    <t>Výsadba dřeviny s balem D do 0,5 m do jamky se zalitím v rovině a svahu do 1:5</t>
  </si>
  <si>
    <t>-130853960</t>
  </si>
  <si>
    <t>Výsadba dřeviny s balem do předem vyhloubené jamky se zalitím v rovině nebo na svahu do 1:5, při průměru balu přes 400 do 500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</si>
  <si>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</si>
  <si>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36</t>
  </si>
  <si>
    <t>02660349</t>
  </si>
  <si>
    <t>Zerav západní /Thuja occidentalis/ 180 - 200 cm, ZB</t>
  </si>
  <si>
    <t>-743665357</t>
  </si>
  <si>
    <t>37</t>
  </si>
  <si>
    <t>02650100</t>
  </si>
  <si>
    <t>Střemcha hroznovitá /Prunus padus/ 180 - 200 cm, ZB</t>
  </si>
  <si>
    <t>129132524</t>
  </si>
  <si>
    <t>38</t>
  </si>
  <si>
    <t>184215132</t>
  </si>
  <si>
    <t>Ukotvení kmene dřevin třemi kůly D do 0,1 m délky do 2 m</t>
  </si>
  <si>
    <t>1567061365</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</si>
  <si>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</si>
  <si>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</si>
  <si>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2*6</t>
  </si>
  <si>
    <t>39</t>
  </si>
  <si>
    <t>60591255</t>
  </si>
  <si>
    <t>kůl vyvazovací dřevěný impregnovaný D 8cm dl 2,5m</t>
  </si>
  <si>
    <t>442913207</t>
  </si>
  <si>
    <t>12*3</t>
  </si>
  <si>
    <t>40</t>
  </si>
  <si>
    <t>184215413</t>
  </si>
  <si>
    <t>Zhotovení závlahové mísy dřevin D přes 1,0 m v rovině nebo na svahu do 1:5</t>
  </si>
  <si>
    <t>-166338826</t>
  </si>
  <si>
    <t>Zhotovení závlahové mísy u solitérních dřevin v rovině nebo na svahu do 1:5, o průměru mísy přes 1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</si>
  <si>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</si>
  <si>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41</t>
  </si>
  <si>
    <t>58331201</t>
  </si>
  <si>
    <t>štěrkopísek netříděný</t>
  </si>
  <si>
    <t>-1811478785</t>
  </si>
  <si>
    <t>0,5*0,5*3,14*0,1*12</t>
  </si>
  <si>
    <t>0,942*1,67 'Přepočtené koeficientem množství</t>
  </si>
  <si>
    <t>42</t>
  </si>
  <si>
    <t>28611222</t>
  </si>
  <si>
    <t>trubka PVC drenážní flexibilní D 80mm</t>
  </si>
  <si>
    <t>88416921</t>
  </si>
  <si>
    <t>12*0,75</t>
  </si>
  <si>
    <t>43</t>
  </si>
  <si>
    <t>184801121</t>
  </si>
  <si>
    <t>Ošetřování vysazených dřevin soliterních v rovině a svahu do 1:5</t>
  </si>
  <si>
    <t>-1720851116</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</si>
  <si>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</si>
  <si>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</si>
  <si>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44</t>
  </si>
  <si>
    <t>184802115</t>
  </si>
  <si>
    <t>Chemické odplevelení před založením kultury nad 20 m2 granulátem na široko v rovině a svahu do 1:5</t>
  </si>
  <si>
    <t>1520720409</t>
  </si>
  <si>
    <t>Chemické odplevelení půdy před založením kultury, trávníku nebo zpevněných ploch o výměře jednotlivě přes 20 m2 v rovině nebo na svahu do 1:5 granulátem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</si>
  <si>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</si>
  <si>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45</t>
  </si>
  <si>
    <t>184813121</t>
  </si>
  <si>
    <t>Ochrana dřevin před okusem mechanicky pletivem v rovině a svahu do 1:5</t>
  </si>
  <si>
    <t>1068250411</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</si>
  <si>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</si>
  <si>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</si>
  <si>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46</t>
  </si>
  <si>
    <t>184911311</t>
  </si>
  <si>
    <t>Položení mulčovací textilie v rovině a svahu do 1:5</t>
  </si>
  <si>
    <t>-1194082819</t>
  </si>
  <si>
    <t>Položení mulčovací textilie proti prorůstání plevelů kolem vysázených rostlin v rovině nebo na svahu do 1:5</t>
  </si>
  <si>
    <t xml:space="preserve">Poznámka k souboru cen:
1. V cenách o sklonu svahu přes 1:1 jsou uvažovány podmínky pro svahy běžně schůdné; bez použití lezeckých technik. V případě použití lezeckých technik se tyto náklady oceňují individuálně.
</t>
  </si>
  <si>
    <t>0,5*0,5*3,14*12</t>
  </si>
  <si>
    <t>47</t>
  </si>
  <si>
    <t>69311080</t>
  </si>
  <si>
    <t>geotextilie netkaná PES 200g/m2</t>
  </si>
  <si>
    <t>-1954042579</t>
  </si>
  <si>
    <t>9,42*1,1 'Přepočtené koeficientem množství</t>
  </si>
  <si>
    <t>48</t>
  </si>
  <si>
    <t>184911421</t>
  </si>
  <si>
    <t>Mulčování rostlin kůrou tl. do 0,1 m v rovině a svahu do 1:5</t>
  </si>
  <si>
    <t>1881165651</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</si>
  <si>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</si>
  <si>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</si>
  <si>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"základní mulčování při výsadbě"</t>
  </si>
  <si>
    <t>49</t>
  </si>
  <si>
    <t>10391100</t>
  </si>
  <si>
    <t>kůra mulčovací VL</t>
  </si>
  <si>
    <t>-443317808</t>
  </si>
  <si>
    <t>9,42*0,103 'Přepočtené koeficientem množství</t>
  </si>
  <si>
    <t>50</t>
  </si>
  <si>
    <t>185802114</t>
  </si>
  <si>
    <t>Hnojení půdy umělým hnojivem k jednotlivým rostlinám v rovině a svahu do 1:5</t>
  </si>
  <si>
    <t>-1397559061</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</si>
  <si>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</si>
  <si>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</si>
  <si>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"základní hnojení při výsadbě"</t>
  </si>
  <si>
    <t>12*0,001</t>
  </si>
  <si>
    <t>51</t>
  </si>
  <si>
    <t>25191155</t>
  </si>
  <si>
    <t>hnojivo průmyslové Cererit</t>
  </si>
  <si>
    <t>64581862</t>
  </si>
  <si>
    <t>52</t>
  </si>
  <si>
    <t>185803111</t>
  </si>
  <si>
    <t>Ošetření trávníku shrabáním v rovině a svahu do 1:5</t>
  </si>
  <si>
    <t>-1169995379</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</si>
  <si>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</si>
  <si>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</si>
  <si>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53</t>
  </si>
  <si>
    <t>185804311</t>
  </si>
  <si>
    <t>Zalití rostlin vodou plocha do 20 m2</t>
  </si>
  <si>
    <t>1419325724</t>
  </si>
  <si>
    <t>Zalití rostlin vodou plochy záhonů jednotlivě do 20 m2</t>
  </si>
  <si>
    <t>P</t>
  </si>
  <si>
    <t>Poznámka k položce:
následná péče o výsadby zálivkou - jednotlivé neovocné stromy a keře 6x za rok po dobu tří let</t>
  </si>
  <si>
    <t>"základní zálivka při výsadbě"</t>
  </si>
  <si>
    <t>12*0,1*6</t>
  </si>
  <si>
    <t>Svislé a kompletní konstrukce</t>
  </si>
  <si>
    <t>54</t>
  </si>
  <si>
    <t>348401130</t>
  </si>
  <si>
    <t>Osazení oplocení ze strojového pletiva s napínacími dráty výšky do 2,0 m do 15° sklonu svahu</t>
  </si>
  <si>
    <t>1013402430</t>
  </si>
  <si>
    <t>Osazení oplocení ze strojového pletiva s napínacími dráty do 15° sklonu svahu, výšky přes 1,6 do 2,0 m</t>
  </si>
  <si>
    <t xml:space="preserve">Poznámka k souboru cen:
1. V cenách nejsou započteny náklady na dodávku pletiva a drátů, tyto se oceňují ve specifikaci.
</t>
  </si>
  <si>
    <t>55</t>
  </si>
  <si>
    <t>358315114</t>
  </si>
  <si>
    <t>Bourání šachty, stoky kompletní nebo otvorů z prostého betonu plochy do 4 m2</t>
  </si>
  <si>
    <t>474768010</t>
  </si>
  <si>
    <t>Bourání šachty, stoky kompletní nebo vybourání otvorů průřezové plochy do 4 m2 ve stokách ze zdiva z prostého betonu</t>
  </si>
  <si>
    <t>0,8*3,14*0,13*11,5</t>
  </si>
  <si>
    <t>56</t>
  </si>
  <si>
    <t>359901111</t>
  </si>
  <si>
    <t>Vyčištění stok</t>
  </si>
  <si>
    <t>75756130</t>
  </si>
  <si>
    <t>Vyčištění stok jakékoliv výšky</t>
  </si>
  <si>
    <t xml:space="preserve">Poznámka k souboru cen:
1. Cena je určena pro konečné vyčištění stok před předáním a převzetím.
</t>
  </si>
  <si>
    <t>162+1,97+1,88+2,25+2,06</t>
  </si>
  <si>
    <t>57</t>
  </si>
  <si>
    <t>359901212</t>
  </si>
  <si>
    <t>Monitoring stoky jakékoli výšky na stávající kanalizaci</t>
  </si>
  <si>
    <t>1603577062</t>
  </si>
  <si>
    <t>Monitoring stok (kamerový systém) jakékoli výšky stávající kanalizace</t>
  </si>
  <si>
    <t xml:space="preserve">Poznámka k souboru cen:
1. V ceně jsou započteny náklady na zhotovení záznamu o prohlídce a protokolu prohlídky.
</t>
  </si>
  <si>
    <t>Vodorovné konstrukce</t>
  </si>
  <si>
    <t>58</t>
  </si>
  <si>
    <t>452311141</t>
  </si>
  <si>
    <t>Podkladní desky z betonu prostého tř. C 16/20 otevřený výkop</t>
  </si>
  <si>
    <t>80646328</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</si>
  <si>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</si>
  <si>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</si>
  <si>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0,73*11,5</t>
  </si>
  <si>
    <t>Komunikace pozemní</t>
  </si>
  <si>
    <t>59</t>
  </si>
  <si>
    <t>113151111</t>
  </si>
  <si>
    <t>Rozebrání zpevněných ploch ze silničních dílců</t>
  </si>
  <si>
    <t>1350444073</t>
  </si>
  <si>
    <t>Rozebírání zpevněných ploch s přemístěním na skládku na vzdálenost do 20 m nebo s naložením na dopravní prostředek ze silničních panelů</t>
  </si>
  <si>
    <t>60</t>
  </si>
  <si>
    <t>291211111</t>
  </si>
  <si>
    <t>Zřízení plochy ze silničních panelů do lože tl 50 mm z kameniva</t>
  </si>
  <si>
    <t>-763994082</t>
  </si>
  <si>
    <t>Zřízení zpevněné plochy ze silničních panelů osazených do lože tl. 50 mm z kameniva</t>
  </si>
  <si>
    <t>61</t>
  </si>
  <si>
    <t>59381002</t>
  </si>
  <si>
    <t>panel silniční 300x120x21,5 cm</t>
  </si>
  <si>
    <t>-1299345385</t>
  </si>
  <si>
    <t>panel silniční 300x120x21,5 cm - pronájem</t>
  </si>
  <si>
    <t>45*3,5/3*1,2</t>
  </si>
  <si>
    <t>62</t>
  </si>
  <si>
    <t>564831111</t>
  </si>
  <si>
    <t>Podklad ze štěrkodrtě ŠD tl 100 mm</t>
  </si>
  <si>
    <t>1938024783</t>
  </si>
  <si>
    <t>Podklad ze štěrkodrti ŠD s rozprostřením a zhutněním, po zhutnění tl. 100 mm</t>
  </si>
  <si>
    <t>Úpravy povrchů, podlahy a osazování výplní</t>
  </si>
  <si>
    <t>63</t>
  </si>
  <si>
    <t>616635160</t>
  </si>
  <si>
    <t>Cementová vystýlka potrubí DN 1000 prováděná v terénu</t>
  </si>
  <si>
    <t>-1830694217</t>
  </si>
  <si>
    <t>Cementová vystýlka potrubí prováděná v terénu na položeném potrubí DN 1000 mm</t>
  </si>
  <si>
    <t xml:space="preserve">Poznámka k souboru cen:
1. Ceny -5151 až -5163 jsou určeny pro vystýlku potrubí sklonu v terénu do 20%. Vystýlka potrubí sklonu většího než 20% se oceňuje individuálně.
2. V cenách jsou započteny náklady na:
a) přípravu zařízení pro vystýlání,
b) vystýlání potrubí včetně dodání a namíchání směsi,
c) vyčištění zařízení,
d) demontáž zařízení pro vystýlání.
3. V cenách nejsou započteny náklady na:
a) dodání potrubí, tyto náklady jsou součástí montáže potrubí,
b) přemístění zařízení na objektu, čištění potrubí, zřízení šachet a vstupů do potrubí a jejich odstranění a spárování vystýlek po svaření potrubí. Tyto náklady se oceňují individuálně,
c) odkrytí a zásyp potrubí, tento se oceňuje samostatně,
d) dodání vody pro zrání vystýlek, tyto náklady se oceňují ve specifikaci. Množství se stanoví jako nominální objem vystýlaného potrubí.
</t>
  </si>
  <si>
    <t>64</t>
  </si>
  <si>
    <t>58521100</t>
  </si>
  <si>
    <t>cementová malta pro stavbu šachet</t>
  </si>
  <si>
    <t>-234395816</t>
  </si>
  <si>
    <t>Poznámka k položce:
např. ERGELIT-KS1, ERGELIT SBM, ERGELIT-10SD, ERGELIT KSP</t>
  </si>
  <si>
    <t>65</t>
  </si>
  <si>
    <t>617633112</t>
  </si>
  <si>
    <t>Stěrka z těsnící malty dvouvrstvá vnitřních ploch šachet válcových a kuželových</t>
  </si>
  <si>
    <t>-509779623</t>
  </si>
  <si>
    <t>Vnitřní úprava povrchu betonových šachet stěrkou z těsnící cementové malty dvouvrstvou, šachet válcových a kuželových</t>
  </si>
  <si>
    <t xml:space="preserve">Poznámka k souboru cen:
1. Ceny jsou určeny pro ocenění úprav povrchu stěn i stropních konstrukcí šachet.
2. Potěr dna šachet se ocení cenami souboru cen 632 45-21.. Potěr šachet v této části katalogu.
</t>
  </si>
  <si>
    <t>(1,97+1,88+2,25+2,06)*1*3,14</t>
  </si>
  <si>
    <t>66</t>
  </si>
  <si>
    <t>617633192</t>
  </si>
  <si>
    <t>Příplatek k stěrce z těsnící malty dvouvrstvé vnitřních ploch šachet válcových ZKD vrstvu</t>
  </si>
  <si>
    <t>1712175741</t>
  </si>
  <si>
    <t>Vnitřní úprava povrchu betonových šachet stěrkou z těsnící cementové malty dvouvrstvou, šachet Příplatek k cenám za každou další vrstvu stěrky, šachet válcových a kuželových</t>
  </si>
  <si>
    <t>67</t>
  </si>
  <si>
    <t>632452113</t>
  </si>
  <si>
    <t>Potěr cementový dna šachet hlazený ocelovým hladítkem</t>
  </si>
  <si>
    <t>2101309221</t>
  </si>
  <si>
    <t>Potěr šachet vnitřního dna vodotěsnou cementovou maltou tloušťky 20 mm, hlazený hladítkem ocelovým</t>
  </si>
  <si>
    <t>0,5*0,5*3,14*4</t>
  </si>
  <si>
    <t>Trubní vedení</t>
  </si>
  <si>
    <t>68</t>
  </si>
  <si>
    <t>822492111</t>
  </si>
  <si>
    <t>Montáž potrubí z trub TZH s integrovaným těsněním otevřený výkop sklon do 20 % DN 1000</t>
  </si>
  <si>
    <t>1321454798</t>
  </si>
  <si>
    <t>Montáž potrubí z trub železobetonových hrdlových v otevřeném výkopu ve sklonu do 20 % s integrovaným těsněním DN 1000</t>
  </si>
  <si>
    <t xml:space="preserve">Poznámka k souboru cen:
1. Cenu 57-2111 lze použít i pro montáž potrubí z trub železobetonových DN 1600.
</t>
  </si>
  <si>
    <t>69</t>
  </si>
  <si>
    <t>59222003</t>
  </si>
  <si>
    <t>trouba hrdlová přímá železobetonová s integrovaným těsněním 100 x 250 x 13 cm</t>
  </si>
  <si>
    <t>-1927783303</t>
  </si>
  <si>
    <t>11,5*1,01 'Přepočtené koeficientem množství</t>
  </si>
  <si>
    <t>70</t>
  </si>
  <si>
    <t>892493922</t>
  </si>
  <si>
    <t>Proplach potrubí jednoduchý DN 1000 při opravách</t>
  </si>
  <si>
    <t>-1947488726</t>
  </si>
  <si>
    <t>Proplach potrubí při opravách jednoduchý (bez dezinfekce) DN 1000</t>
  </si>
  <si>
    <t xml:space="preserve">Poznámka k souboru cen:
1. V cenách jsou započteny náklady na dodání vody a na jedno napuštění a vypuštění vody.
</t>
  </si>
  <si>
    <t>71</t>
  </si>
  <si>
    <t>894302162</t>
  </si>
  <si>
    <t>Stěny šachet tl nad 200 mm ze ŽB se zvýšenými nároky na prostředí tř. C 30/37</t>
  </si>
  <si>
    <t>-872782872</t>
  </si>
  <si>
    <t>Ostatní konstrukce na trubním vedení ze železového betonu stěny šachet tloušťky přes 200 mm ze železového betonu se zvýšenými nároky na prostředí tř. C 30/37</t>
  </si>
  <si>
    <t xml:space="preserve">Poznámka k souboru cen:
1. Ceny stropů jsou určeny pro jakékoliv tloušťky a plochy stropů.
</t>
  </si>
  <si>
    <t>1*0,15*0,5*4</t>
  </si>
  <si>
    <t>72</t>
  </si>
  <si>
    <t>894502401</t>
  </si>
  <si>
    <t>Bednění stěn šachet kruhových oboustranné</t>
  </si>
  <si>
    <t>-1935159773</t>
  </si>
  <si>
    <t>Bednění konstrukcí na trubním vedení stěn šachet kruhových oboustranné</t>
  </si>
  <si>
    <t>1*0,5*8</t>
  </si>
  <si>
    <t>73</t>
  </si>
  <si>
    <t>894608211</t>
  </si>
  <si>
    <t>Výztuž šachet ze svařovaných sítí typu Kari</t>
  </si>
  <si>
    <t>-1097770955</t>
  </si>
  <si>
    <t>(1*0,5*8)*5,4*0,001*1,05</t>
  </si>
  <si>
    <t>74</t>
  </si>
  <si>
    <t>899103112</t>
  </si>
  <si>
    <t>Osazení poklopů litinových nebo ocelových včetně rámů pro třídu zatížení B125, C250</t>
  </si>
  <si>
    <t>-1353261428</t>
  </si>
  <si>
    <t>Osazení poklopů litinových a ocelových včetně rámů pro třídu zatížení B125, C250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</si>
  <si>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</si>
  <si>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75</t>
  </si>
  <si>
    <t>28661933</t>
  </si>
  <si>
    <t>poklop šachtový litinový dno DN 600 pro třídu zatížení B125</t>
  </si>
  <si>
    <t>-369059082</t>
  </si>
  <si>
    <t>76</t>
  </si>
  <si>
    <t>899104211</t>
  </si>
  <si>
    <t>Demontáž poklopů litinových nebo ocelových včetně rámů hmotnosti přes 150 kg</t>
  </si>
  <si>
    <t>-1141236234</t>
  </si>
  <si>
    <t>Demontáž poklopů litinových a ocelových včetně rámů, hmotnosti jednotlivě přes 150 Kg</t>
  </si>
  <si>
    <t>77</t>
  </si>
  <si>
    <t>899501411</t>
  </si>
  <si>
    <t>Stupadla do šachet ocelová PE povlak vidlicová s vysekáním otvoru v betonu</t>
  </si>
  <si>
    <t>-2100790321</t>
  </si>
  <si>
    <t>Stupadla do šachet a drobných objektů ocelová s PE povlakem vidlicová s vysekáním otvoru v betonu</t>
  </si>
  <si>
    <t xml:space="preserve">Poznámka k souboru cen:
1. V cenách jsou započteny i náklady na dodání stupadel.
</t>
  </si>
  <si>
    <t>6*4</t>
  </si>
  <si>
    <t>Ostatní konstrukce a práce, bourání</t>
  </si>
  <si>
    <t>78</t>
  </si>
  <si>
    <t>919726123</t>
  </si>
  <si>
    <t>Geotextilie pro ochranu, separaci a filtraci netkaná měrná hmotnost do 500 g/m2</t>
  </si>
  <si>
    <t>1139187421</t>
  </si>
  <si>
    <t>Geotextilie netkaná pro ochranu, separaci nebo filtraci měrná hmotnost přes 300 do 500 g/m2</t>
  </si>
  <si>
    <t xml:space="preserve">Poznámka k souboru cen:
1. V cenách jsou započteny i náklady na položení a dodání geotextilie včetně přesahů.
</t>
  </si>
  <si>
    <t>79</t>
  </si>
  <si>
    <t>919794441</t>
  </si>
  <si>
    <t>Úprava ploch kolem hydrantů, šoupat, poklopů a mříží nebo sloupů v živičných krytech pl do 2 m2</t>
  </si>
  <si>
    <t>-92503449</t>
  </si>
  <si>
    <t>Úprava ploch kolem hydrantů, šoupat, kanalizačních poklopů a mříží, sloupů apod. v živičných krytech jakékoliv tloušťky, jednotlivě v půdorysné ploše do 2 m2</t>
  </si>
  <si>
    <t xml:space="preserve">Poznámka k souboru cen:
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
</t>
  </si>
  <si>
    <t>80</t>
  </si>
  <si>
    <t>966071822</t>
  </si>
  <si>
    <t>Rozebrání oplocení z drátěného pletiva se čtvercovými oky výšky do 2,0 m</t>
  </si>
  <si>
    <t>866257156</t>
  </si>
  <si>
    <t>Rozebrání oplocení z pletiva drátěného se čtvercovými oky, výšky přes 1,6 do 2,0 m</t>
  </si>
  <si>
    <t xml:space="preserve">Poznámka k souboru cen:
1. V cenách nejsou započteny náklady na demontáž sloupků.
</t>
  </si>
  <si>
    <t>81</t>
  </si>
  <si>
    <t>976083141</t>
  </si>
  <si>
    <t>Vybourání škrabáků, stoupacích želez nebo komínových konzol ze zdiva betonového</t>
  </si>
  <si>
    <t>2143996964</t>
  </si>
  <si>
    <t>Vybourání drobných zámečnických a jiných konstrukcí nožových škrabáků, stoupacích želez, komínových konzol apod., ze zdiva betonového</t>
  </si>
  <si>
    <t>82</t>
  </si>
  <si>
    <t>979094441</t>
  </si>
  <si>
    <t>Očištění vybouraných silničních dílců s původním spárováním z kameniva těženého</t>
  </si>
  <si>
    <t>-327706493</t>
  </si>
  <si>
    <t>Očištění vybouraných prvků komunikací od spojovacího materiálu s odklizením a uložením očištěných hmot a spojovacího materiálu na skládku na vzdálenost do 10 m silničních dílců s původním vyplněním spár kamenivem těženým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</si>
  <si>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</si>
  <si>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</si>
  <si>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</si>
  <si>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83</t>
  </si>
  <si>
    <t>997013801</t>
  </si>
  <si>
    <t>Poplatek za uložení na skládce (skládkovné) stavebního odpadu betonového kód odpadu 170 101</t>
  </si>
  <si>
    <t>-658734915</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</si>
  <si>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</si>
  <si>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</si>
  <si>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"betonové potrubí"</t>
  </si>
  <si>
    <t>0,8*3,14*0,13*11,5*2,2</t>
  </si>
  <si>
    <t>"dlažba"</t>
  </si>
  <si>
    <t>3*0,26</t>
  </si>
  <si>
    <t>"osazení nových stupadel"</t>
  </si>
  <si>
    <t>0,004*24</t>
  </si>
  <si>
    <t>84</t>
  </si>
  <si>
    <t>997013811</t>
  </si>
  <si>
    <t>Poplatek za uložení na skládce (skládkovné) stavebního odpadu dřevěného kód odpadu 170 201</t>
  </si>
  <si>
    <t>694681613</t>
  </si>
  <si>
    <t>Poplatek za uložení stavebního odpadu na skládce (skládkovné) dřevěného zatříděného do Katalogu odpadů pod kódem 170 201</t>
  </si>
  <si>
    <t>"uložení pařezů na skládku"0,1*5</t>
  </si>
  <si>
    <t>85</t>
  </si>
  <si>
    <t>997013813</t>
  </si>
  <si>
    <t>Poplatek za uložení na skládce (skládkovné) stavebního odpadu z plastických hmot kód odpadu 170 203</t>
  </si>
  <si>
    <t>875099782</t>
  </si>
  <si>
    <t>Poplatek za uložení stavebního odpadu na skládce (skládkovné) z plastických hmot zatříděného do Katalogu odpadů pod kódem 170 203</t>
  </si>
  <si>
    <t>"geotextilie"</t>
  </si>
  <si>
    <t>45*3,5*0,0008</t>
  </si>
  <si>
    <t>86</t>
  </si>
  <si>
    <t>997223855</t>
  </si>
  <si>
    <t>Poplatek za uložení na skládce (skládkovné) zeminy a kameniva kód odpadu 170 504</t>
  </si>
  <si>
    <t>2109739497</t>
  </si>
  <si>
    <t>3*0,29</t>
  </si>
  <si>
    <t>87</t>
  </si>
  <si>
    <t>997321511</t>
  </si>
  <si>
    <t>Vodorovná doprava suti a vybouraných hmot po suchu do 1 km</t>
  </si>
  <si>
    <t>-1207597894</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</si>
  <si>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</si>
  <si>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</si>
  <si>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"betonovo potrubí, betonévá dlažba"</t>
  </si>
  <si>
    <t>0,8*3,14*0,13*11,5*2,2+3*0,26</t>
  </si>
  <si>
    <t>"lože dlažby"</t>
  </si>
  <si>
    <t>88</t>
  </si>
  <si>
    <t>997321519</t>
  </si>
  <si>
    <t>Příplatek ZKD 1km vodorovné dopravy suti a vybouraných hmot po suchu</t>
  </si>
  <si>
    <t>-2074070076</t>
  </si>
  <si>
    <t>Vodorovná doprava suti a vybouraných hmot bez naložení, s vyložením a hrubým urovnáním po suchu, na vzdálenost Příplatek k cenám za každý další i započatý 1 km přes 1 km</t>
  </si>
  <si>
    <t>10,134*9 'Přepočtené koeficientem množství</t>
  </si>
  <si>
    <t>89</t>
  </si>
  <si>
    <t>997321611</t>
  </si>
  <si>
    <t>Nakládání nebo překládání suti a vybouraných hmot</t>
  </si>
  <si>
    <t>-1735059035</t>
  </si>
  <si>
    <t>Vodorovná doprava suti a vybouraných hmot bez naložení, s vyložením a hrubým urovnáním nakládání nebo překládání na dopravní prostředek při vodorovné dopravě suti a vybouraných hmot</t>
  </si>
  <si>
    <t>998</t>
  </si>
  <si>
    <t>Přesun hmot</t>
  </si>
  <si>
    <t>90</t>
  </si>
  <si>
    <t>998271301</t>
  </si>
  <si>
    <t>Přesun hmot pro kanalizace hloubené monolitické z betonu otevřený výkop</t>
  </si>
  <si>
    <t>284645338</t>
  </si>
  <si>
    <t>Přesun hmot pro kanalizace (stoky) hloubené monolitické z betonu nebo železobetonu v otevřeném výkopu dopravní vzdálenost do 15 m</t>
  </si>
  <si>
    <t>SO 02 - Vtokový objekt</t>
  </si>
  <si>
    <t xml:space="preserve">    2 - Zakládání</t>
  </si>
  <si>
    <t>1055583596</t>
  </si>
  <si>
    <t>(5+8)*2</t>
  </si>
  <si>
    <t>-1422992368</t>
  </si>
  <si>
    <t>120901121</t>
  </si>
  <si>
    <t>Bourání zdiva z betonu prostého neprokládaného v odkopávkách nebo prokopávkách ručně</t>
  </si>
  <si>
    <t>79575129</t>
  </si>
  <si>
    <t>Bourání konstrukcí v odkopávkách a prokopávkách, korytech vodotečí, melioračních kanálech - ručně s přemístěním suti na hromady na vzdálenost do 20 m nebo s naložením na dopravní prostředek z betonu prostého neprokládaného</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</si>
  <si>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</si>
  <si>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4*0,7</t>
  </si>
  <si>
    <t>122201101</t>
  </si>
  <si>
    <t>Odkopávky a prokopávky nezapažené v hornině tř. 3 objem do 100 m3</t>
  </si>
  <si>
    <t>-963690105</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</si>
  <si>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</si>
  <si>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</si>
  <si>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0,7*4,2*1+5,6*0,4*7</t>
  </si>
  <si>
    <t>122201109</t>
  </si>
  <si>
    <t>Příplatek za lepivost u odkopávek v hornině tř. 1 až 3</t>
  </si>
  <si>
    <t>914057269</t>
  </si>
  <si>
    <t>Odkopávky a prokopávky nezapažené s přehozením výkopku na vzdálenost do 3 m nebo s naložením na dopravní prostředek v hornině tř. 3 Příplatek k cenám za lepivost horniny tř. 3</t>
  </si>
  <si>
    <t>-295237393</t>
  </si>
  <si>
    <t>161101151</t>
  </si>
  <si>
    <t>Svislé přemístění výkopku z horniny tř. 5 až 7 hl výkopu do 2,5 m</t>
  </si>
  <si>
    <t>-150655057</t>
  </si>
  <si>
    <t>Svislé přemístění výkopku bez naložení do dopravní nádoby avšak s vyprázdněním dopravní nádoby na hromadu nebo do dopravního prostředku z horniny tř. 5 až 7, při hloubce výkopu přes 1 do 2,5 m</t>
  </si>
  <si>
    <t>-1683406320</t>
  </si>
  <si>
    <t>162701155</t>
  </si>
  <si>
    <t>Vodorovné přemístění do 10000 m výkopku/sypaniny z horniny tř. 5 až 7</t>
  </si>
  <si>
    <t>-540563694</t>
  </si>
  <si>
    <t>Vodorovné přemístění výkopku nebo sypaniny po suchu na obvyklém dopravním prostředku, bez naložení výkopku, avšak se složením bez rozhrnutí z horniny tř. 5 až 7 na vzdálenost přes 9 000 do 10 000 m</t>
  </si>
  <si>
    <t>593319884</t>
  </si>
  <si>
    <t>167101151</t>
  </si>
  <si>
    <t>Nakládání výkopku z hornin tř. 5 až 7 do 100 m3</t>
  </si>
  <si>
    <t>-1666006527</t>
  </si>
  <si>
    <t>Nakládání, skládání a překládání neulehlého výkopku nebo sypaniny nakládání, množství do 100 m3, z hornin tř. 5 až 7</t>
  </si>
  <si>
    <t>930702955</t>
  </si>
  <si>
    <t>153866019</t>
  </si>
  <si>
    <t>18,62*1,9 'Přepočtené koeficientem množství</t>
  </si>
  <si>
    <t>Zakládání</t>
  </si>
  <si>
    <t>274313511</t>
  </si>
  <si>
    <t>Základové pásy z betonu tř. C 12/15</t>
  </si>
  <si>
    <t>817759914</t>
  </si>
  <si>
    <t>Základy z betonu prostého pasy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</si>
  <si>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</si>
  <si>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4*0,5*0,1</t>
  </si>
  <si>
    <t>274315224</t>
  </si>
  <si>
    <t>Základové pasy z betonu prostého C 16/20</t>
  </si>
  <si>
    <t>1128297903</t>
  </si>
  <si>
    <t>Základové konstrukce z betonu pasy prostého bez zvýšených nároků na prostředí tř. C 16/20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</si>
  <si>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</si>
  <si>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4,2*0,7*0,1</t>
  </si>
  <si>
    <t>274351111</t>
  </si>
  <si>
    <t>Bednění základových pasů tradiční oboustranné</t>
  </si>
  <si>
    <t>1126166729</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</si>
  <si>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</si>
  <si>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</si>
  <si>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(4,2+0,7)*2*0,1</t>
  </si>
  <si>
    <t>274351121</t>
  </si>
  <si>
    <t>Zřízení bednění základových pasů rovného</t>
  </si>
  <si>
    <t>-1131503596</t>
  </si>
  <si>
    <t>Bednění základů pasů rovné zřízení</t>
  </si>
  <si>
    <t xml:space="preserve">Poznámka k souboru cen:
1. Ceny jsou určeny pro bednění ve volném prostranství, ve volných nebo zapažených jamách, rýhách a šachtách.
2. Kruhové nebo obloukové bednění poloměru do 1 m se oceňuje individuálně.
</t>
  </si>
  <si>
    <t>4*0,1*2</t>
  </si>
  <si>
    <t>274351122</t>
  </si>
  <si>
    <t>Odstranění bednění základových pasů rovného</t>
  </si>
  <si>
    <t>1494211961</t>
  </si>
  <si>
    <t>Bednění základů pasů rovné odstranění</t>
  </si>
  <si>
    <t>321321116</t>
  </si>
  <si>
    <t>Konstrukce vodních staveb ze ŽB mrazuvzdorného tř. C 30/37</t>
  </si>
  <si>
    <t>1565052843</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</si>
  <si>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</si>
  <si>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</si>
  <si>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4*2,6*0,5-(0,5*0,5*2,14*0,5)</t>
  </si>
  <si>
    <t>321351010</t>
  </si>
  <si>
    <t>Bednění konstrukcí vodních staveb rovinné - zřízení</t>
  </si>
  <si>
    <t>1266705190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</si>
  <si>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</si>
  <si>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</si>
  <si>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(4*2,6+2,6*0,5-0,5*0,5*3,14)*2</t>
  </si>
  <si>
    <t>321352010</t>
  </si>
  <si>
    <t>Bednění konstrukcí vodních staveb rovinné - odstranění</t>
  </si>
  <si>
    <t>609244025</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</si>
  <si>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</si>
  <si>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321368211</t>
  </si>
  <si>
    <t>Výztuž železobetonových konstrukcí vodních staveb ze svařovaných sítí</t>
  </si>
  <si>
    <t>758959490</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</si>
  <si>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</si>
  <si>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</si>
  <si>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(2,6*4*2+0,5*4*2)*5,4*0,001*1,05</t>
  </si>
  <si>
    <t>348262004</t>
  </si>
  <si>
    <t>Plot z betonových bloků velikosti plochy do 0,02 m2 hladkých přírodních zeď šířky do 200 mm jednořadá</t>
  </si>
  <si>
    <t>-2085047872</t>
  </si>
  <si>
    <t>Ploty z betonových bloků - systém suchého zdění plotová zeď šířky do 200 mm jednořadá ze samostatných bloků (nekombinovaná), pohledové plochy do 0,02 m2 hladkých přírodních (šedých)</t>
  </si>
  <si>
    <t xml:space="preserve">Poznámka k souboru cen:
1. Plotová zeď dvouřadá má konstrukční výšku jedné vrstvy 400 mm.
2. Plotová zeď třířadá má konstrukční výšku jedné vrstvy 600 mm.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</si>
  <si>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4*0,45</t>
  </si>
  <si>
    <t>451311521</t>
  </si>
  <si>
    <t>Podklad pro dlažbu z betonu prostého mrazuvzdorného tř. C 25/30 vrstva tl nad 100 do 150 mm</t>
  </si>
  <si>
    <t>2116372086</t>
  </si>
  <si>
    <t>Podklad z prostého betonu pod dlažbu pro prostředí s mrazovými cykly,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</si>
  <si>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</si>
  <si>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5,6*5</t>
  </si>
  <si>
    <t>452318510</t>
  </si>
  <si>
    <t>Zajišťovací práh z betonu prostého se zvýšenými nároky na prostředí</t>
  </si>
  <si>
    <t>939434707</t>
  </si>
  <si>
    <t>Zajišťovací práh z betonu prostého se zvýšenými nároky na prostředí na dně a ve svahu melioračních kanálů s patkami nebo bez patek</t>
  </si>
  <si>
    <t xml:space="preserve">Poznámka k souboru cen:
1. V cenách jsou započteny i náklady na bednění a odbednění.
2. Do objemu prahu se započítává i objem základů nebo patek.
</t>
  </si>
  <si>
    <t>(4,4+1,9+2,2)*0,5*0,5</t>
  </si>
  <si>
    <t>462511270</t>
  </si>
  <si>
    <t>Zához z lomového kamene bez proštěrkování z terénu hmotnost do 200 kg</t>
  </si>
  <si>
    <t>-768401093</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</si>
  <si>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</si>
  <si>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</si>
  <si>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5,6*2</t>
  </si>
  <si>
    <t>462519002</t>
  </si>
  <si>
    <t>Příplatek za urovnání ploch záhozu z lomového kamene hmotnost do 200 kg</t>
  </si>
  <si>
    <t>-984153391</t>
  </si>
  <si>
    <t>Zához z lomového kamene neupraveného záhozového Příplatek k cenám za urovnání viditelných ploch záhozu z kamene, hmotnosti jednotlivých kamenů do 200 kg</t>
  </si>
  <si>
    <t>465513327</t>
  </si>
  <si>
    <t>Dlažba z lomového kamene na cementovou maltu s vyspárováním tl 300 mm pro hydromeliorace</t>
  </si>
  <si>
    <t>319290653</t>
  </si>
  <si>
    <t>Dlažba z lomového kamene lomařsky upraveného na cementovou maltu, s vyspárováním cementovou maltou, tl. kamene 300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</si>
  <si>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</si>
  <si>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961044111</t>
  </si>
  <si>
    <t>Bourání základů z betonu prostého</t>
  </si>
  <si>
    <t>-164629567</t>
  </si>
  <si>
    <t>Bourání základů z betonu prostého</t>
  </si>
  <si>
    <t>962022390</t>
  </si>
  <si>
    <t>Bourání zdiva nadzákladového kamenného na MV nebo MVC do 1 m3</t>
  </si>
  <si>
    <t>106983085</t>
  </si>
  <si>
    <t>Bourání zdiva nadzákladového kamenného nebo smíšeného kamenného na maltu vápennou nebo vápenocementovou, objemu do 1 m3</t>
  </si>
  <si>
    <t xml:space="preserve">Poznámka k souboru cen:
1. Bourání pilířů o průřezu přes 0,36 m2 se oceňuje cenami -2390 a - 2391, popř. -2490 a - 2491 jako bourání zdiva kamenného nadzákladového.
</t>
  </si>
  <si>
    <t>4*0,45*0,15</t>
  </si>
  <si>
    <t>966003810</t>
  </si>
  <si>
    <t>Rozebrání oplocení s příčníky a dřevěnými sloupky z prken a latí</t>
  </si>
  <si>
    <t>1923943409</t>
  </si>
  <si>
    <t>Rozebrání dřevěného oplocení se sloupky osové vzdálenosti do 4,00 m, výšky do 2,50 m, osazených do hloubky 1,00 m s příčníky a dřevěnými sloupky z prken a latí</t>
  </si>
  <si>
    <t>-189234213</t>
  </si>
  <si>
    <t>4*0,7*2,5</t>
  </si>
  <si>
    <t>998332011</t>
  </si>
  <si>
    <t>Přesun hmot pro úpravy vodních toků a kanály</t>
  </si>
  <si>
    <t>1976174033</t>
  </si>
  <si>
    <t>Přesun hmot pro úpravy vodních toků a kanály, hráze rybníků apod. dopravní vzdálenost do 500 m</t>
  </si>
  <si>
    <t xml:space="preserve">Poznámka k souboru cen:
1. Ceny jsou určeny pro jakoukoliv konstrukčně-materiálovou charakteristiku.
</t>
  </si>
  <si>
    <t>SO 03 - Výústní objekt</t>
  </si>
  <si>
    <t>902164178</t>
  </si>
  <si>
    <t>7*9</t>
  </si>
  <si>
    <t>-207496208</t>
  </si>
  <si>
    <t>-2062762850</t>
  </si>
  <si>
    <t>-1866607089</t>
  </si>
  <si>
    <t>0,7*2*1+7,7*0,4*10</t>
  </si>
  <si>
    <t>1369624274</t>
  </si>
  <si>
    <t>-321952459</t>
  </si>
  <si>
    <t>176578154</t>
  </si>
  <si>
    <t>-387249605</t>
  </si>
  <si>
    <t>1339617591</t>
  </si>
  <si>
    <t>-1569855132</t>
  </si>
  <si>
    <t>1309967742</t>
  </si>
  <si>
    <t>2099988413</t>
  </si>
  <si>
    <t>-1405734046</t>
  </si>
  <si>
    <t>32,2*1,9 'Přepočtené koeficientem množství</t>
  </si>
  <si>
    <t>-1356814407</t>
  </si>
  <si>
    <t>2,2*0,7*0,1</t>
  </si>
  <si>
    <t>-1505273136</t>
  </si>
  <si>
    <t>(2,2+0,7)*2*0,1</t>
  </si>
  <si>
    <t>-1673249068</t>
  </si>
  <si>
    <t>2*2,5*0,5-0,5*0,5*3,14*0,5</t>
  </si>
  <si>
    <t>-715582395</t>
  </si>
  <si>
    <t>(2*2,5+2,5*0,5-0,5*0,5*3,14)*2</t>
  </si>
  <si>
    <t>275051017</t>
  </si>
  <si>
    <t>-1965217023</t>
  </si>
  <si>
    <t>(0,5*2*2+2*2,5*2)*5,4*0,001*1,05</t>
  </si>
  <si>
    <t>-75331174</t>
  </si>
  <si>
    <t>7,7*8</t>
  </si>
  <si>
    <t>-754288874</t>
  </si>
  <si>
    <t>973087782</t>
  </si>
  <si>
    <t>7,7*2</t>
  </si>
  <si>
    <t>-424285289</t>
  </si>
  <si>
    <t>47187132</t>
  </si>
  <si>
    <t>1098371141</t>
  </si>
  <si>
    <t>407775230</t>
  </si>
  <si>
    <t>VRN - Vedlejší rozpočtové náklady</t>
  </si>
  <si>
    <t xml:space="preserve">    VRN1 - Průzkumné, geodetické a projektové práce</t>
  </si>
  <si>
    <t xml:space="preserve">    VRN3 - Zařízení staveniště</t>
  </si>
  <si>
    <t xml:space="preserve">    VRN4 - Inženýrská činnost</t>
  </si>
  <si>
    <t>VRN1</t>
  </si>
  <si>
    <t>Průzkumné, geodetické a projektové práce</t>
  </si>
  <si>
    <t>012002000</t>
  </si>
  <si>
    <t>Geodetické práce - vytýčení stávajících sítí</t>
  </si>
  <si>
    <t>kpl</t>
  </si>
  <si>
    <t>1024</t>
  </si>
  <si>
    <t>-339728480</t>
  </si>
  <si>
    <t>Hlavní tituly průvodních činností a nákladů průzkumné, geodetické a projektové práce geodetické práce</t>
  </si>
  <si>
    <t>013294000</t>
  </si>
  <si>
    <t>Ostatní dokumentace-CD s kamerovou inspekci po dokončení stavby</t>
  </si>
  <si>
    <t>1367633114</t>
  </si>
  <si>
    <t>VRN3</t>
  </si>
  <si>
    <t>Zařízení staveniště</t>
  </si>
  <si>
    <t>032002000</t>
  </si>
  <si>
    <t>Vybavení staveniště</t>
  </si>
  <si>
    <t>-1607427703</t>
  </si>
  <si>
    <t>Hlavní tituly průvodních činností a nákladů zařízení staveniště vybavení staveniště</t>
  </si>
  <si>
    <t>034002000</t>
  </si>
  <si>
    <t>Zabezpečení staveniště</t>
  </si>
  <si>
    <t>-1634402307</t>
  </si>
  <si>
    <t>Hlavní tituly průvodních činností a nákladů zařízení staveniště zabezpečení staveniště</t>
  </si>
  <si>
    <t>035002000</t>
  </si>
  <si>
    <t>Pronájmy ploch, objektů - parc. č. 6/1, 11/1, 11/2</t>
  </si>
  <si>
    <t>44768063</t>
  </si>
  <si>
    <t>035002001</t>
  </si>
  <si>
    <t>Pronájmy ploch, objektů - parc. č. 47/18 a 219/1</t>
  </si>
  <si>
    <t>Kč</t>
  </si>
  <si>
    <t>721312997</t>
  </si>
  <si>
    <t>039002000</t>
  </si>
  <si>
    <t>Zrušení zařízení staveniště</t>
  </si>
  <si>
    <t>1854180662</t>
  </si>
  <si>
    <t>Hlavní tituly průvodních činností a nákladů zařízení staveniště zrušení zařízení staveniště</t>
  </si>
  <si>
    <t>VRN4</t>
  </si>
  <si>
    <t>Inženýrská činnost</t>
  </si>
  <si>
    <t>-1835468048</t>
  </si>
  <si>
    <t>042503000</t>
  </si>
  <si>
    <t>Plán BOZP na staveništi</t>
  </si>
  <si>
    <t>1900364528</t>
  </si>
  <si>
    <t>Inženýrská činnost posudky plán BOZP na staveništi</t>
  </si>
  <si>
    <t>045203000</t>
  </si>
  <si>
    <t>Kompletační činnost - 2x vypracování dokumentace skutečného provedení stavby</t>
  </si>
  <si>
    <t>-2012162860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</si>
  <si>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</si>
  <si>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</si>
  <si>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</si>
  <si>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</si>
  <si>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</si>
  <si>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</si>
  <si>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</si>
  <si>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</si>
  <si>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</si>
  <si>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</si>
  <si>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</si>
  <si>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</si>
  <si>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</si>
  <si>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</si>
  <si>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</si>
  <si>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</si>
  <si>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</si>
  <si>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</si>
  <si>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</si>
  <si>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</si>
  <si>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</si>
  <si>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</si>
  <si>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</si>
  <si>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</si>
  <si>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</si>
  <si>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</si>
  <si>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</si>
  <si>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</si>
  <si>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</si>
  <si>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</si>
  <si>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</si>
  <si>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</si>
  <si>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</si>
  <si>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</si>
  <si>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</si>
  <si>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</si>
  <si>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</si>
  <si>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</si>
  <si>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</si>
  <si>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</si>
  <si>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</si>
  <si>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</si>
  <si>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</si>
  <si>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</si>
  <si>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</si>
  <si>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</si>
  <si>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</si>
  <si>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</si>
  <si>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</si>
  <si>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</si>
  <si>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</si>
  <si>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</si>
  <si>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</si>
  <si>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</si>
  <si>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</si>
  <si>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</si>
  <si>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</si>
  <si>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</si>
  <si>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</si>
  <si>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</si>
  <si>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</si>
  <si>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</si>
  <si>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</si>
  <si>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</si>
  <si>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</si>
  <si>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</si>
  <si>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</si>
  <si>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</si>
  <si>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</si>
  <si>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</si>
  <si>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</si>
  <si>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</si>
  <si>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</si>
  <si>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</si>
  <si>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</si>
  <si>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</si>
  <si>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</si>
  <si>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</si>
  <si>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</si>
  <si>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</si>
  <si>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</si>
  <si>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</si>
  <si>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</si>
  <si>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</si>
  <si>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</si>
  <si>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</si>
  <si>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</si>
  <si>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</si>
  <si>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</si>
  <si>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</si>
  <si>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</si>
  <si>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</si>
  <si>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</si>
  <si>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</si>
  <si>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</si>
  <si>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</si>
  <si>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</si>
  <si>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</si>
  <si>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</si>
  <si>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</si>
  <si>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</si>
  <si>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</si>
  <si>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</si>
  <si>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</si>
  <si>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</si>
  <si>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</si>
  <si>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</si>
  <si>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</si>
  <si>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</si>
  <si>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</si>
  <si>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</si>
  <si>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</si>
  <si>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</si>
  <si>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</si>
  <si>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</si>
  <si>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</si>
  <si>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</si>
  <si>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</si>
  <si>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</si>
  <si>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</si>
  <si>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</si>
  <si>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</si>
  <si>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</si>
  <si>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</si>
  <si>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</si>
  <si>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</si>
  <si>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</si>
  <si>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</si>
  <si>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</si>
  <si>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</si>
  <si>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</si>
  <si>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</si>
  <si>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</si>
  <si>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</si>
  <si>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</si>
  <si>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</si>
  <si>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</si>
  <si>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</si>
  <si>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</si>
  <si>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</si>
  <si>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</si>
  <si>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</si>
  <si>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</si>
  <si>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</si>
  <si>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</si>
  <si>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</si>
  <si>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</si>
  <si>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</si>
  <si>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</si>
  <si>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</si>
  <si>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</si>
  <si>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</si>
  <si>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</si>
  <si>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</si>
  <si>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</si>
  <si>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</si>
  <si>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</si>
  <si>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</si>
  <si>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</si>
  <si>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</si>
  <si>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</si>
  <si>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</si>
  <si>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</si>
  <si>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</si>
  <si>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</si>
  <si>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</si>
  <si>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</si>
  <si>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</si>
  <si>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</si>
  <si>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</si>
  <si>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</si>
  <si>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</si>
  <si>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</si>
  <si>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</si>
  <si>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</si>
  <si>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</si>
  <si>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</si>
  <si>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</si>
  <si>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</si>
  <si>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</si>
  <si>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</si>
  <si>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</si>
  <si>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</si>
  <si>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</si>
  <si>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</si>
  <si>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</si>
  <si>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R1</t>
  </si>
  <si>
    <t>Geodetické zaměření skutečného provedení stavby</t>
  </si>
  <si>
    <t>Náklady na provedení skutečného provedení stavby - 3x v tištěné podobě a v el. podobě</t>
  </si>
  <si>
    <t xml:space="preserve">Náklady na vyhotovení geometrického plánu </t>
  </si>
  <si>
    <t>Náklady na vyhotovení geometrického plánu - 5x vyhotovení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</si>
</sst>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000000"/>
      </right>
      <top/>
      <bottom/>
    </border>
    <border>
      <left/>
      <right style="thin">
        <color rgb="FF000000"/>
      </right>
      <top/>
      <bottom style="thin">
        <color rgb="FF000000"/>
      </bottom>
    </border>
    <border>
      <left style="hair">
        <color rgb="FF969696"/>
      </left>
      <right style="hair">
        <color rgb="FF969696"/>
      </right>
      <top style="hair">
        <color rgb="FF969696"/>
      </top>
      <bottom/>
    </border>
    <border>
      <left style="hair">
        <color rgb="FF969696"/>
      </left>
      <right style="hair">
        <color rgb="FF969696"/>
      </right>
      <top/>
      <bottom style="hair">
        <color rgb="FF969696"/>
      </bottom>
    </border>
    <border>
      <left style="hair">
        <color rgb="FF969696"/>
      </left>
      <right style="thin">
        <color rgb="FF000000"/>
      </right>
      <top/>
      <bottom style="hair">
        <color rgb="FF969696"/>
      </bottom>
    </border>
    <border>
      <left/>
      <right/>
      <top style="dashed">
        <color rgb="FF000000"/>
      </top>
      <bottom/>
    </border>
    <border>
      <left/>
      <right style="thin">
        <color rgb="FF000000"/>
      </right>
      <top style="dashed">
        <color rgb="FF000000"/>
      </top>
      <bottom/>
    </border>
    <border>
      <left/>
      <right/>
      <top/>
      <bottom style="dashed">
        <color rgb="FF000000"/>
      </bottom>
    </border>
    <border>
      <left/>
      <right style="thin">
        <color rgb="FF000000"/>
      </right>
      <top/>
      <bottom style="dashed">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2" borderId="1" applyNumberFormat="0" applyFont="0" applyAlignment="0" applyProtection="0"/>
  </cellStyleXfs>
  <cellXfs count="30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5" xfId="0" applyBorder="1"/>
    <xf numFmtId="0" fontId="0" fillId="0" borderId="4" xfId="0" applyFont="1" applyBorder="1" applyAlignment="1">
      <alignment vertical="center"/>
    </xf>
    <xf numFmtId="0" fontId="14" fillId="0" borderId="6" xfId="0" applyFont="1" applyBorder="1" applyAlignment="1">
      <alignment horizontal="left" vertical="center"/>
    </xf>
    <xf numFmtId="0" fontId="0" fillId="0" borderId="6" xfId="0" applyFont="1" applyBorder="1" applyAlignment="1">
      <alignment vertical="center"/>
    </xf>
    <xf numFmtId="0" fontId="2" fillId="0" borderId="0" xfId="0" applyFont="1" applyAlignment="1">
      <alignment horizontal="right" vertical="center"/>
    </xf>
    <xf numFmtId="0" fontId="2" fillId="0" borderId="4" xfId="0" applyFont="1" applyBorder="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4" fillId="3" borderId="7" xfId="0" applyFont="1" applyFill="1" applyBorder="1" applyAlignment="1">
      <alignment horizontal="left" vertical="center"/>
    </xf>
    <xf numFmtId="0" fontId="0" fillId="3" borderId="8" xfId="0" applyFont="1" applyFill="1" applyBorder="1" applyAlignment="1">
      <alignment vertical="center"/>
    </xf>
    <xf numFmtId="0" fontId="4" fillId="3" borderId="8" xfId="0" applyFont="1" applyFill="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6" fillId="0" borderId="0" xfId="0" applyFont="1" applyAlignment="1">
      <alignment vertical="center"/>
    </xf>
    <xf numFmtId="165" fontId="0" fillId="0" borderId="0" xfId="0" applyNumberFormat="1" applyFont="1" applyAlignment="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2" fillId="0" borderId="13" xfId="0" applyFont="1" applyBorder="1" applyAlignment="1">
      <alignment horizontal="left" vertical="center"/>
    </xf>
    <xf numFmtId="0" fontId="0" fillId="0" borderId="0" xfId="0" applyFont="1" applyBorder="1" applyAlignment="1">
      <alignment vertical="center"/>
    </xf>
    <xf numFmtId="0" fontId="0" fillId="0" borderId="14" xfId="0" applyFont="1" applyBorder="1" applyAlignment="1">
      <alignment vertical="center"/>
    </xf>
    <xf numFmtId="0" fontId="0" fillId="4" borderId="8" xfId="0" applyFont="1" applyFill="1" applyBorder="1" applyAlignment="1">
      <alignment vertical="center"/>
    </xf>
    <xf numFmtId="0" fontId="18" fillId="4" borderId="15" xfId="0" applyFont="1" applyFill="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19" xfId="0" applyFont="1" applyBorder="1" applyAlignment="1">
      <alignment vertical="center"/>
    </xf>
    <xf numFmtId="0" fontId="4" fillId="0" borderId="4"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4" fillId="0" borderId="0" xfId="0" applyFont="1" applyAlignment="1">
      <alignment horizontal="center" vertical="center"/>
    </xf>
    <xf numFmtId="4" fontId="17" fillId="0" borderId="13"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4" xfId="0" applyNumberFormat="1" applyFont="1" applyBorder="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5" fillId="0" borderId="4"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4" fontId="25" fillId="0" borderId="13"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4" xfId="0" applyNumberFormat="1" applyFont="1" applyBorder="1" applyAlignment="1">
      <alignment vertical="center"/>
    </xf>
    <xf numFmtId="0" fontId="5" fillId="0" borderId="0" xfId="0" applyFont="1" applyAlignment="1">
      <alignment horizontal="left" vertical="center"/>
    </xf>
    <xf numFmtId="4" fontId="25" fillId="0" borderId="20" xfId="0" applyNumberFormat="1" applyFont="1" applyBorder="1" applyAlignment="1">
      <alignment vertical="center"/>
    </xf>
    <xf numFmtId="4" fontId="25" fillId="0" borderId="21" xfId="0" applyNumberFormat="1" applyFont="1" applyBorder="1" applyAlignment="1">
      <alignment vertical="center"/>
    </xf>
    <xf numFmtId="166" fontId="25" fillId="0" borderId="21" xfId="0" applyNumberFormat="1" applyFont="1" applyBorder="1" applyAlignment="1">
      <alignment vertical="center"/>
    </xf>
    <xf numFmtId="4" fontId="25" fillId="0" borderId="22" xfId="0" applyNumberFormat="1" applyFont="1" applyBorder="1" applyAlignment="1">
      <alignment vertical="center"/>
    </xf>
    <xf numFmtId="0" fontId="0" fillId="0" borderId="0" xfId="0" applyProtection="1">
      <protection/>
    </xf>
    <xf numFmtId="0" fontId="0" fillId="0" borderId="4" xfId="0" applyFont="1" applyBorder="1" applyAlignment="1">
      <alignment vertical="center" wrapText="1"/>
    </xf>
    <xf numFmtId="0" fontId="14" fillId="0" borderId="0" xfId="0" applyFont="1" applyAlignment="1">
      <alignment horizontal="left" vertical="center"/>
    </xf>
    <xf numFmtId="4" fontId="2" fillId="0" borderId="0" xfId="0" applyNumberFormat="1" applyFont="1" applyAlignment="1">
      <alignmen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15" xfId="0" applyFont="1" applyFill="1" applyBorder="1" applyAlignment="1">
      <alignmen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6"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4" fontId="7" fillId="0" borderId="21" xfId="0" applyNumberFormat="1" applyFont="1" applyBorder="1" applyAlignment="1">
      <alignment vertical="center"/>
    </xf>
    <xf numFmtId="0" fontId="0" fillId="0" borderId="4" xfId="0" applyFont="1" applyBorder="1" applyAlignment="1">
      <alignment horizontal="center" vertical="center" wrapText="1"/>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4" fontId="20" fillId="0" borderId="0" xfId="0" applyNumberFormat="1" applyFont="1" applyAlignment="1">
      <alignment/>
    </xf>
    <xf numFmtId="166" fontId="27" fillId="0" borderId="11" xfId="0" applyNumberFormat="1" applyFont="1" applyBorder="1" applyAlignment="1">
      <alignment/>
    </xf>
    <xf numFmtId="166" fontId="27" fillId="0" borderId="12" xfId="0" applyNumberFormat="1" applyFont="1" applyBorder="1" applyAlignment="1">
      <alignment/>
    </xf>
    <xf numFmtId="4" fontId="16"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13"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4"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3" xfId="0" applyFont="1" applyBorder="1" applyAlignment="1" applyProtection="1">
      <alignment horizontal="center" vertical="center"/>
      <protection locked="0"/>
    </xf>
    <xf numFmtId="49" fontId="0" fillId="0" borderId="23" xfId="0" applyNumberFormat="1"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3" xfId="0" applyFont="1" applyBorder="1" applyAlignment="1" applyProtection="1">
      <alignment horizontal="center" vertical="center" wrapText="1"/>
      <protection locked="0"/>
    </xf>
    <xf numFmtId="167" fontId="0" fillId="0" borderId="23" xfId="0" applyNumberFormat="1" applyFont="1" applyBorder="1" applyAlignment="1" applyProtection="1">
      <alignment vertical="center"/>
      <protection locked="0"/>
    </xf>
    <xf numFmtId="4" fontId="0" fillId="0" borderId="23" xfId="0" applyNumberFormat="1" applyFont="1" applyBorder="1" applyAlignment="1" applyProtection="1">
      <alignmen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4" xfId="0" applyNumberFormat="1" applyFont="1" applyBorder="1" applyAlignment="1">
      <alignment vertical="center"/>
    </xf>
    <xf numFmtId="4" fontId="0" fillId="0" borderId="0" xfId="0" applyNumberFormat="1" applyFont="1" applyAlignment="1">
      <alignment vertical="center"/>
    </xf>
    <xf numFmtId="0" fontId="28" fillId="0" borderId="0" xfId="0" applyFont="1" applyAlignment="1">
      <alignment horizontal="left" vertical="center"/>
    </xf>
    <xf numFmtId="0" fontId="29" fillId="0" borderId="0" xfId="0" applyFont="1" applyAlignment="1">
      <alignment horizontal="left" vertical="center" wrapText="1"/>
    </xf>
    <xf numFmtId="0" fontId="0" fillId="0" borderId="13" xfId="0" applyFont="1" applyBorder="1" applyAlignment="1">
      <alignment vertical="center"/>
    </xf>
    <xf numFmtId="0" fontId="30" fillId="0" borderId="0" xfId="0" applyFont="1" applyAlignment="1">
      <alignment vertical="center" wrapText="1"/>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31" fillId="0" borderId="23" xfId="0" applyFont="1" applyBorder="1" applyAlignment="1" applyProtection="1">
      <alignment horizontal="center" vertical="center"/>
      <protection locked="0"/>
    </xf>
    <xf numFmtId="49" fontId="31" fillId="0" borderId="23" xfId="0" applyNumberFormat="1"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31" fillId="0" borderId="23" xfId="0" applyFont="1" applyBorder="1" applyAlignment="1" applyProtection="1">
      <alignment horizontal="center" vertical="center" wrapText="1"/>
      <protection locked="0"/>
    </xf>
    <xf numFmtId="167" fontId="31" fillId="0" borderId="23" xfId="0" applyNumberFormat="1" applyFont="1" applyBorder="1" applyAlignment="1" applyProtection="1">
      <alignment vertical="center"/>
      <protection locked="0"/>
    </xf>
    <xf numFmtId="4" fontId="31" fillId="0" borderId="23" xfId="0" applyNumberFormat="1" applyFont="1" applyBorder="1" applyAlignment="1" applyProtection="1">
      <alignment vertical="center"/>
      <protection locked="0"/>
    </xf>
    <xf numFmtId="0" fontId="31" fillId="0" borderId="4" xfId="0" applyFont="1" applyBorder="1" applyAlignment="1">
      <alignment vertical="center"/>
    </xf>
    <xf numFmtId="0" fontId="31" fillId="0" borderId="13" xfId="0" applyFont="1" applyBorder="1" applyAlignment="1">
      <alignment horizontal="left" vertical="center"/>
    </xf>
    <xf numFmtId="0" fontId="31" fillId="0" borderId="0"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Alignment="1">
      <alignment vertical="top"/>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7" xfId="0" applyFont="1" applyBorder="1" applyAlignment="1">
      <alignment vertical="center" wrapText="1"/>
    </xf>
    <xf numFmtId="0" fontId="32" fillId="0" borderId="28"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7"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vertical="center" wrapText="1"/>
    </xf>
    <xf numFmtId="0" fontId="32" fillId="0" borderId="29" xfId="0" applyFont="1" applyBorder="1" applyAlignment="1">
      <alignment vertical="center" wrapText="1"/>
    </xf>
    <xf numFmtId="0" fontId="36" fillId="0" borderId="30" xfId="0" applyFont="1" applyBorder="1" applyAlignment="1">
      <alignment vertical="center" wrapText="1"/>
    </xf>
    <xf numFmtId="0" fontId="32" fillId="0" borderId="31"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2" fillId="0" borderId="28"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30" xfId="0" applyFont="1" applyBorder="1" applyAlignment="1">
      <alignment horizontal="left" vertical="center"/>
    </xf>
    <xf numFmtId="0" fontId="34" fillId="0" borderId="30" xfId="0" applyFont="1" applyBorder="1" applyAlignment="1">
      <alignment horizontal="center" vertical="center"/>
    </xf>
    <xf numFmtId="0" fontId="37" fillId="0" borderId="30"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7"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2" fillId="0" borderId="29" xfId="0" applyFont="1" applyBorder="1" applyAlignment="1">
      <alignment horizontal="left" vertical="center"/>
    </xf>
    <xf numFmtId="0" fontId="36" fillId="0" borderId="30" xfId="0" applyFont="1" applyBorder="1" applyAlignment="1">
      <alignment horizontal="left" vertical="center"/>
    </xf>
    <xf numFmtId="0" fontId="32" fillId="0" borderId="31"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30"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28" xfId="0" applyFont="1" applyBorder="1" applyAlignment="1">
      <alignment horizontal="left" vertical="center"/>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9" xfId="0" applyFont="1" applyBorder="1" applyAlignment="1">
      <alignment horizontal="left" vertical="center"/>
    </xf>
    <xf numFmtId="0" fontId="35" fillId="0" borderId="31"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30" xfId="0" applyFont="1" applyBorder="1" applyAlignment="1">
      <alignment vertical="center"/>
    </xf>
    <xf numFmtId="0" fontId="34" fillId="0" borderId="30"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30" xfId="0" applyBorder="1" applyAlignment="1">
      <alignment vertical="top"/>
    </xf>
    <xf numFmtId="0" fontId="34" fillId="0" borderId="30" xfId="0" applyFont="1" applyBorder="1" applyAlignment="1">
      <alignment horizontal="left"/>
    </xf>
    <xf numFmtId="0" fontId="37" fillId="0" borderId="30" xfId="0" applyFont="1" applyBorder="1" applyAlignment="1">
      <alignment/>
    </xf>
    <xf numFmtId="0" fontId="32" fillId="0" borderId="27" xfId="0" applyFont="1" applyBorder="1" applyAlignment="1">
      <alignment vertical="top"/>
    </xf>
    <xf numFmtId="0" fontId="32" fillId="0" borderId="28" xfId="0" applyFont="1" applyBorder="1" applyAlignment="1">
      <alignment vertical="top"/>
    </xf>
    <xf numFmtId="0" fontId="32" fillId="0" borderId="0" xfId="0" applyFont="1" applyBorder="1" applyAlignment="1">
      <alignment horizontal="center" vertical="center"/>
    </xf>
    <xf numFmtId="0" fontId="32" fillId="0" borderId="0" xfId="0" applyFont="1" applyBorder="1" applyAlignment="1">
      <alignment horizontal="left" vertical="top"/>
    </xf>
    <xf numFmtId="0" fontId="32" fillId="0" borderId="29" xfId="0" applyFont="1" applyBorder="1" applyAlignment="1">
      <alignment vertical="top"/>
    </xf>
    <xf numFmtId="0" fontId="32" fillId="0" borderId="30" xfId="0" applyFont="1" applyBorder="1" applyAlignment="1">
      <alignment vertical="top"/>
    </xf>
    <xf numFmtId="0" fontId="32" fillId="0" borderId="31" xfId="0" applyFont="1" applyBorder="1" applyAlignment="1">
      <alignment vertical="top"/>
    </xf>
    <xf numFmtId="0" fontId="0" fillId="0" borderId="0" xfId="0" applyFont="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wrapText="1"/>
      <protection locked="0"/>
    </xf>
    <xf numFmtId="167" fontId="0" fillId="0" borderId="34" xfId="0" applyNumberFormat="1" applyFont="1" applyBorder="1" applyAlignment="1" applyProtection="1">
      <alignment vertical="center"/>
      <protection locked="0"/>
    </xf>
    <xf numFmtId="4" fontId="0" fillId="0" borderId="34" xfId="0" applyNumberFormat="1" applyFont="1" applyBorder="1" applyAlignment="1" applyProtection="1">
      <alignment vertical="center"/>
      <protection locked="0"/>
    </xf>
    <xf numFmtId="0" fontId="0" fillId="0" borderId="35" xfId="0" applyFont="1" applyBorder="1" applyAlignment="1" applyProtection="1">
      <alignment horizontal="center" vertical="center"/>
      <protection locked="0"/>
    </xf>
    <xf numFmtId="49" fontId="0" fillId="0" borderId="35" xfId="0" applyNumberFormat="1"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5" xfId="0" applyFont="1" applyBorder="1" applyAlignment="1" applyProtection="1">
      <alignment horizontal="center" vertical="center" wrapText="1"/>
      <protection locked="0"/>
    </xf>
    <xf numFmtId="167" fontId="0" fillId="0" borderId="35" xfId="0" applyNumberFormat="1" applyFont="1" applyBorder="1" applyAlignment="1" applyProtection="1">
      <alignment vertical="center"/>
      <protection locked="0"/>
    </xf>
    <xf numFmtId="4" fontId="0" fillId="0" borderId="35" xfId="0" applyNumberFormat="1" applyFont="1" applyBorder="1" applyAlignment="1" applyProtection="1">
      <alignment vertical="center"/>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lignment vertical="center"/>
    </xf>
    <xf numFmtId="0" fontId="28" fillId="0" borderId="37" xfId="0" applyFont="1" applyBorder="1" applyAlignment="1">
      <alignment horizontal="left" vertical="center"/>
    </xf>
    <xf numFmtId="0" fontId="29" fillId="0" borderId="37" xfId="0" applyFont="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4" fontId="0" fillId="2" borderId="1" xfId="21" applyNumberFormat="1" applyFont="1" applyAlignment="1" applyProtection="1">
      <alignment vertical="center"/>
      <protection locked="0"/>
    </xf>
    <xf numFmtId="0" fontId="0" fillId="2" borderId="1" xfId="21" applyFont="1" applyAlignment="1">
      <alignment vertical="center"/>
    </xf>
    <xf numFmtId="4" fontId="31" fillId="2" borderId="1" xfId="21" applyNumberFormat="1" applyFont="1" applyAlignment="1" applyProtection="1">
      <alignment vertical="center"/>
      <protection locked="0"/>
    </xf>
    <xf numFmtId="0" fontId="0" fillId="0" borderId="0" xfId="0" applyBorder="1"/>
    <xf numFmtId="0" fontId="9" fillId="2" borderId="1" xfId="21" applyFont="1" applyAlignment="1">
      <alignment vertical="center"/>
    </xf>
    <xf numFmtId="0" fontId="17" fillId="0" borderId="19" xfId="0" applyFont="1" applyBorder="1" applyAlignment="1">
      <alignment horizontal="center" vertical="center"/>
    </xf>
    <xf numFmtId="0" fontId="17"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18" fillId="4" borderId="8" xfId="0" applyFont="1" applyFill="1" applyBorder="1" applyAlignment="1">
      <alignment horizontal="center" vertical="center"/>
    </xf>
    <xf numFmtId="0" fontId="18" fillId="4" borderId="8" xfId="0" applyFont="1" applyFill="1" applyBorder="1" applyAlignment="1">
      <alignment horizontal="left" vertical="center"/>
    </xf>
    <xf numFmtId="4" fontId="24" fillId="0" borderId="0" xfId="0" applyNumberFormat="1" applyFont="1" applyAlignment="1">
      <alignment vertical="center"/>
    </xf>
    <xf numFmtId="0" fontId="24" fillId="0" borderId="0" xfId="0" applyFont="1" applyAlignment="1">
      <alignmen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0" fontId="0" fillId="0" borderId="0" xfId="0" applyFont="1" applyAlignment="1">
      <alignment horizontal="left" vertical="center"/>
    </xf>
    <xf numFmtId="0" fontId="0" fillId="0" borderId="0" xfId="0"/>
    <xf numFmtId="0" fontId="3" fillId="0" borderId="0" xfId="0" applyFont="1" applyAlignment="1">
      <alignment horizontal="left" vertical="top" wrapText="1"/>
    </xf>
    <xf numFmtId="0" fontId="12" fillId="5" borderId="0" xfId="0" applyFont="1" applyFill="1" applyAlignment="1">
      <alignment horizontal="center" vertical="center"/>
    </xf>
    <xf numFmtId="0" fontId="0" fillId="0" borderId="0" xfId="0" applyFont="1" applyAlignment="1">
      <alignment horizontal="left" vertical="center" wrapText="1"/>
    </xf>
    <xf numFmtId="4" fontId="14" fillId="0" borderId="6" xfId="0" applyNumberFormat="1" applyFont="1" applyBorder="1" applyAlignment="1">
      <alignment vertical="center"/>
    </xf>
    <xf numFmtId="0" fontId="0" fillId="0" borderId="6" xfId="0" applyFont="1" applyBorder="1" applyAlignment="1">
      <alignment vertical="center"/>
    </xf>
    <xf numFmtId="0" fontId="2" fillId="0" borderId="0" xfId="0" applyFont="1" applyAlignment="1">
      <alignment horizontal="righ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right" vertical="center"/>
    </xf>
    <xf numFmtId="0" fontId="4" fillId="3" borderId="8" xfId="0" applyFont="1" applyFill="1" applyBorder="1" applyAlignment="1">
      <alignment horizontal="left" vertical="center"/>
    </xf>
    <xf numFmtId="0" fontId="0" fillId="3" borderId="8" xfId="0" applyFont="1" applyFill="1" applyBorder="1" applyAlignment="1">
      <alignment vertical="center"/>
    </xf>
    <xf numFmtId="4" fontId="4" fillId="3" borderId="8" xfId="0" applyNumberFormat="1" applyFont="1" applyFill="1" applyBorder="1" applyAlignment="1">
      <alignment vertical="center"/>
    </xf>
    <xf numFmtId="0" fontId="0" fillId="3" borderId="15" xfId="0" applyFont="1" applyFill="1" applyBorder="1" applyAlignment="1">
      <alignment vertical="center"/>
    </xf>
    <xf numFmtId="0" fontId="18" fillId="4" borderId="7"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18" fillId="4" borderId="8" xfId="0" applyFont="1" applyFill="1" applyBorder="1" applyAlignment="1">
      <alignment horizontal="right" vertical="center"/>
    </xf>
    <xf numFmtId="0" fontId="2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5" fillId="0" borderId="0" xfId="0" applyFont="1" applyBorder="1" applyAlignment="1">
      <alignment horizontal="left" vertical="top"/>
    </xf>
    <xf numFmtId="0" fontId="35" fillId="0" borderId="0" xfId="0" applyFont="1" applyBorder="1" applyAlignment="1">
      <alignment horizontal="left" vertical="center"/>
    </xf>
    <xf numFmtId="0" fontId="34" fillId="0" borderId="30" xfId="0" applyFont="1" applyBorder="1" applyAlignment="1">
      <alignment horizontal="left"/>
    </xf>
    <xf numFmtId="0" fontId="33"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0" borderId="0" xfId="0" applyFont="1" applyBorder="1" applyAlignment="1">
      <alignment horizontal="center" vertical="center"/>
    </xf>
    <xf numFmtId="0" fontId="34" fillId="0" borderId="30" xfId="0" applyFont="1" applyBorder="1" applyAlignment="1">
      <alignment horizontal="left" wrapText="1"/>
    </xf>
    <xf numFmtId="49" fontId="35" fillId="0" borderId="0" xfId="0" applyNumberFormat="1"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Hypertextový odkaz" xfId="20"/>
    <cellStyle name="Poznámka"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workbookViewId="0" topLeftCell="A30">
      <selection activeCell="BE51" sqref="BE51"/>
    </sheetView>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4" t="s">
        <v>0</v>
      </c>
      <c r="AZ1" s="14" t="s">
        <v>1</v>
      </c>
      <c r="BA1" s="14" t="s">
        <v>2</v>
      </c>
      <c r="BB1" s="14" t="s">
        <v>3</v>
      </c>
      <c r="BT1" s="14" t="s">
        <v>4</v>
      </c>
      <c r="BU1" s="14" t="s">
        <v>4</v>
      </c>
      <c r="BV1" s="14" t="s">
        <v>5</v>
      </c>
    </row>
    <row r="2" spans="44:72" ht="36.95" customHeight="1">
      <c r="AR2" s="280" t="s">
        <v>6</v>
      </c>
      <c r="AS2" s="278"/>
      <c r="AT2" s="278"/>
      <c r="AU2" s="278"/>
      <c r="AV2" s="278"/>
      <c r="AW2" s="278"/>
      <c r="AX2" s="278"/>
      <c r="AY2" s="278"/>
      <c r="AZ2" s="278"/>
      <c r="BA2" s="278"/>
      <c r="BB2" s="278"/>
      <c r="BC2" s="278"/>
      <c r="BD2" s="278"/>
      <c r="BE2" s="278"/>
      <c r="BS2" s="15" t="s">
        <v>7</v>
      </c>
      <c r="BT2" s="15" t="s">
        <v>8</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7</v>
      </c>
      <c r="BT3" s="15" t="s">
        <v>9</v>
      </c>
    </row>
    <row r="4" spans="2:71" ht="24.95" customHeight="1">
      <c r="B4" s="18"/>
      <c r="D4" s="19" t="s">
        <v>10</v>
      </c>
      <c r="AR4" s="18"/>
      <c r="AS4" s="20" t="s">
        <v>11</v>
      </c>
      <c r="BS4" s="15" t="s">
        <v>12</v>
      </c>
    </row>
    <row r="5" spans="2:71" ht="12" customHeight="1">
      <c r="B5" s="18"/>
      <c r="D5" s="21" t="s">
        <v>13</v>
      </c>
      <c r="K5" s="277" t="s">
        <v>14</v>
      </c>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R5" s="18"/>
      <c r="BS5" s="15" t="s">
        <v>7</v>
      </c>
    </row>
    <row r="6" spans="2:71" ht="36.95" customHeight="1">
      <c r="B6" s="18"/>
      <c r="D6" s="22" t="s">
        <v>15</v>
      </c>
      <c r="K6" s="279" t="s">
        <v>16</v>
      </c>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R6" s="18"/>
      <c r="BS6" s="15" t="s">
        <v>7</v>
      </c>
    </row>
    <row r="7" spans="2:71" ht="12" customHeight="1">
      <c r="B7" s="18"/>
      <c r="D7" s="23" t="s">
        <v>17</v>
      </c>
      <c r="K7" s="15" t="s">
        <v>3</v>
      </c>
      <c r="AK7" s="23" t="s">
        <v>18</v>
      </c>
      <c r="AN7" s="15" t="s">
        <v>3</v>
      </c>
      <c r="AR7" s="18"/>
      <c r="BS7" s="15" t="s">
        <v>7</v>
      </c>
    </row>
    <row r="8" spans="2:71" ht="12" customHeight="1">
      <c r="B8" s="18"/>
      <c r="D8" s="23" t="s">
        <v>19</v>
      </c>
      <c r="K8" s="15" t="s">
        <v>20</v>
      </c>
      <c r="AK8" s="23" t="s">
        <v>21</v>
      </c>
      <c r="AN8" s="15" t="s">
        <v>22</v>
      </c>
      <c r="AR8" s="18"/>
      <c r="BS8" s="15" t="s">
        <v>7</v>
      </c>
    </row>
    <row r="9" spans="2:71" ht="14.45" customHeight="1">
      <c r="B9" s="18"/>
      <c r="AR9" s="18"/>
      <c r="BS9" s="15" t="s">
        <v>7</v>
      </c>
    </row>
    <row r="10" spans="2:71" ht="12" customHeight="1">
      <c r="B10" s="18"/>
      <c r="D10" s="23" t="s">
        <v>23</v>
      </c>
      <c r="AK10" s="23" t="s">
        <v>24</v>
      </c>
      <c r="AN10" s="15" t="s">
        <v>3</v>
      </c>
      <c r="AR10" s="18"/>
      <c r="BS10" s="15" t="s">
        <v>7</v>
      </c>
    </row>
    <row r="11" spans="2:71" ht="18.4" customHeight="1">
      <c r="B11" s="18"/>
      <c r="E11" s="15" t="s">
        <v>25</v>
      </c>
      <c r="AK11" s="23" t="s">
        <v>26</v>
      </c>
      <c r="AN11" s="15" t="s">
        <v>3</v>
      </c>
      <c r="AR11" s="18"/>
      <c r="BS11" s="15" t="s">
        <v>7</v>
      </c>
    </row>
    <row r="12" spans="2:71" ht="6.95" customHeight="1">
      <c r="B12" s="18"/>
      <c r="AR12" s="18"/>
      <c r="BS12" s="15" t="s">
        <v>7</v>
      </c>
    </row>
    <row r="13" spans="2:71" ht="12" customHeight="1">
      <c r="B13" s="18"/>
      <c r="D13" s="23" t="s">
        <v>27</v>
      </c>
      <c r="AK13" s="23" t="s">
        <v>24</v>
      </c>
      <c r="AN13" s="15" t="s">
        <v>3</v>
      </c>
      <c r="AR13" s="18"/>
      <c r="BS13" s="15" t="s">
        <v>7</v>
      </c>
    </row>
    <row r="14" spans="2:71" ht="12">
      <c r="B14" s="18"/>
      <c r="E14" s="15" t="s">
        <v>28</v>
      </c>
      <c r="AK14" s="23" t="s">
        <v>26</v>
      </c>
      <c r="AN14" s="15" t="s">
        <v>3</v>
      </c>
      <c r="AR14" s="18"/>
      <c r="BS14" s="15" t="s">
        <v>7</v>
      </c>
    </row>
    <row r="15" spans="2:71" ht="6.95" customHeight="1">
      <c r="B15" s="18"/>
      <c r="AR15" s="18"/>
      <c r="BS15" s="15" t="s">
        <v>4</v>
      </c>
    </row>
    <row r="16" spans="2:71" ht="12" customHeight="1">
      <c r="B16" s="18"/>
      <c r="D16" s="23" t="s">
        <v>29</v>
      </c>
      <c r="AK16" s="23" t="s">
        <v>24</v>
      </c>
      <c r="AN16" s="15" t="s">
        <v>3</v>
      </c>
      <c r="AR16" s="18"/>
      <c r="BS16" s="15" t="s">
        <v>4</v>
      </c>
    </row>
    <row r="17" spans="2:71" ht="18.4" customHeight="1">
      <c r="B17" s="18"/>
      <c r="E17" s="15" t="s">
        <v>30</v>
      </c>
      <c r="AK17" s="23" t="s">
        <v>26</v>
      </c>
      <c r="AN17" s="15" t="s">
        <v>3</v>
      </c>
      <c r="AR17" s="18"/>
      <c r="BS17" s="15" t="s">
        <v>31</v>
      </c>
    </row>
    <row r="18" spans="2:71" ht="6.95" customHeight="1">
      <c r="B18" s="18"/>
      <c r="AR18" s="18"/>
      <c r="BS18" s="15" t="s">
        <v>7</v>
      </c>
    </row>
    <row r="19" spans="2:71" ht="12" customHeight="1">
      <c r="B19" s="18"/>
      <c r="D19" s="23" t="s">
        <v>32</v>
      </c>
      <c r="AK19" s="23" t="s">
        <v>24</v>
      </c>
      <c r="AN19" s="15" t="s">
        <v>3</v>
      </c>
      <c r="AR19" s="18"/>
      <c r="BS19" s="15" t="s">
        <v>7</v>
      </c>
    </row>
    <row r="20" spans="2:71" ht="18.4" customHeight="1">
      <c r="B20" s="18"/>
      <c r="E20" s="15" t="s">
        <v>28</v>
      </c>
      <c r="AK20" s="23" t="s">
        <v>26</v>
      </c>
      <c r="AN20" s="15" t="s">
        <v>3</v>
      </c>
      <c r="AR20" s="18"/>
      <c r="BS20" s="15" t="s">
        <v>31</v>
      </c>
    </row>
    <row r="21" spans="2:44" ht="6.95" customHeight="1">
      <c r="B21" s="18"/>
      <c r="AR21" s="18"/>
    </row>
    <row r="22" spans="2:44" ht="12" customHeight="1">
      <c r="B22" s="18"/>
      <c r="D22" s="23" t="s">
        <v>33</v>
      </c>
      <c r="AR22" s="18"/>
    </row>
    <row r="23" spans="2:44" ht="40.9" customHeight="1">
      <c r="B23" s="18"/>
      <c r="E23" s="281" t="s">
        <v>34</v>
      </c>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R23" s="18"/>
    </row>
    <row r="24" spans="2:44" ht="6.95" customHeight="1">
      <c r="B24" s="18"/>
      <c r="AR24" s="18"/>
    </row>
    <row r="25" spans="2:44" ht="6.95" customHeight="1">
      <c r="B25" s="18"/>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8"/>
    </row>
    <row r="26" spans="2:44" s="1" customFormat="1" ht="25.9" customHeight="1">
      <c r="B26" s="26"/>
      <c r="D26" s="27" t="s">
        <v>35</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2">
        <v>0</v>
      </c>
      <c r="AL26" s="283"/>
      <c r="AM26" s="283"/>
      <c r="AN26" s="283"/>
      <c r="AO26" s="283"/>
      <c r="AR26" s="26"/>
    </row>
    <row r="27" spans="2:44" s="1" customFormat="1" ht="6.95" customHeight="1">
      <c r="B27" s="26"/>
      <c r="AR27" s="26"/>
    </row>
    <row r="28" spans="2:44" s="1" customFormat="1" ht="12">
      <c r="B28" s="26"/>
      <c r="L28" s="284" t="s">
        <v>36</v>
      </c>
      <c r="M28" s="284"/>
      <c r="N28" s="284"/>
      <c r="O28" s="284"/>
      <c r="P28" s="284"/>
      <c r="W28" s="284" t="s">
        <v>37</v>
      </c>
      <c r="X28" s="284"/>
      <c r="Y28" s="284"/>
      <c r="Z28" s="284"/>
      <c r="AA28" s="284"/>
      <c r="AB28" s="284"/>
      <c r="AC28" s="284"/>
      <c r="AD28" s="284"/>
      <c r="AE28" s="284"/>
      <c r="AK28" s="284" t="s">
        <v>38</v>
      </c>
      <c r="AL28" s="284"/>
      <c r="AM28" s="284"/>
      <c r="AN28" s="284"/>
      <c r="AO28" s="284"/>
      <c r="AR28" s="26"/>
    </row>
    <row r="29" spans="2:44" s="2" customFormat="1" ht="14.45" customHeight="1">
      <c r="B29" s="30"/>
      <c r="D29" s="23" t="s">
        <v>39</v>
      </c>
      <c r="F29" s="23" t="s">
        <v>40</v>
      </c>
      <c r="L29" s="287">
        <v>0.21</v>
      </c>
      <c r="M29" s="286"/>
      <c r="N29" s="286"/>
      <c r="O29" s="286"/>
      <c r="P29" s="286"/>
      <c r="W29" s="285">
        <f>ROUND(AZ54,2)</f>
        <v>0</v>
      </c>
      <c r="X29" s="286"/>
      <c r="Y29" s="286"/>
      <c r="Z29" s="286"/>
      <c r="AA29" s="286"/>
      <c r="AB29" s="286"/>
      <c r="AC29" s="286"/>
      <c r="AD29" s="286"/>
      <c r="AE29" s="286"/>
      <c r="AK29" s="285">
        <f>ROUND(AV54,2)</f>
        <v>0</v>
      </c>
      <c r="AL29" s="286"/>
      <c r="AM29" s="286"/>
      <c r="AN29" s="286"/>
      <c r="AO29" s="286"/>
      <c r="AR29" s="30"/>
    </row>
    <row r="30" spans="2:44" s="2" customFormat="1" ht="14.45" customHeight="1">
      <c r="B30" s="30"/>
      <c r="F30" s="23" t="s">
        <v>41</v>
      </c>
      <c r="L30" s="287">
        <v>0.15</v>
      </c>
      <c r="M30" s="286"/>
      <c r="N30" s="286"/>
      <c r="O30" s="286"/>
      <c r="P30" s="286"/>
      <c r="W30" s="285">
        <f>ROUND(BA54,2)</f>
        <v>0</v>
      </c>
      <c r="X30" s="286"/>
      <c r="Y30" s="286"/>
      <c r="Z30" s="286"/>
      <c r="AA30" s="286"/>
      <c r="AB30" s="286"/>
      <c r="AC30" s="286"/>
      <c r="AD30" s="286"/>
      <c r="AE30" s="286"/>
      <c r="AK30" s="285">
        <f>ROUND(AW54,2)</f>
        <v>0</v>
      </c>
      <c r="AL30" s="286"/>
      <c r="AM30" s="286"/>
      <c r="AN30" s="286"/>
      <c r="AO30" s="286"/>
      <c r="AR30" s="30"/>
    </row>
    <row r="31" spans="2:44" s="2" customFormat="1" ht="14.45" customHeight="1" hidden="1">
      <c r="B31" s="30"/>
      <c r="F31" s="23" t="s">
        <v>42</v>
      </c>
      <c r="L31" s="287">
        <v>0.21</v>
      </c>
      <c r="M31" s="286"/>
      <c r="N31" s="286"/>
      <c r="O31" s="286"/>
      <c r="P31" s="286"/>
      <c r="W31" s="285">
        <f>ROUND(BB54,2)</f>
        <v>0</v>
      </c>
      <c r="X31" s="286"/>
      <c r="Y31" s="286"/>
      <c r="Z31" s="286"/>
      <c r="AA31" s="286"/>
      <c r="AB31" s="286"/>
      <c r="AC31" s="286"/>
      <c r="AD31" s="286"/>
      <c r="AE31" s="286"/>
      <c r="AK31" s="285">
        <v>0</v>
      </c>
      <c r="AL31" s="286"/>
      <c r="AM31" s="286"/>
      <c r="AN31" s="286"/>
      <c r="AO31" s="286"/>
      <c r="AR31" s="30"/>
    </row>
    <row r="32" spans="2:44" s="2" customFormat="1" ht="14.45" customHeight="1" hidden="1">
      <c r="B32" s="30"/>
      <c r="F32" s="23" t="s">
        <v>43</v>
      </c>
      <c r="L32" s="287">
        <v>0.15</v>
      </c>
      <c r="M32" s="286"/>
      <c r="N32" s="286"/>
      <c r="O32" s="286"/>
      <c r="P32" s="286"/>
      <c r="W32" s="285">
        <f>ROUND(BC54,2)</f>
        <v>0</v>
      </c>
      <c r="X32" s="286"/>
      <c r="Y32" s="286"/>
      <c r="Z32" s="286"/>
      <c r="AA32" s="286"/>
      <c r="AB32" s="286"/>
      <c r="AC32" s="286"/>
      <c r="AD32" s="286"/>
      <c r="AE32" s="286"/>
      <c r="AK32" s="285">
        <v>0</v>
      </c>
      <c r="AL32" s="286"/>
      <c r="AM32" s="286"/>
      <c r="AN32" s="286"/>
      <c r="AO32" s="286"/>
      <c r="AR32" s="30"/>
    </row>
    <row r="33" spans="2:44" s="2" customFormat="1" ht="14.45" customHeight="1" hidden="1">
      <c r="B33" s="30"/>
      <c r="F33" s="23" t="s">
        <v>44</v>
      </c>
      <c r="L33" s="287">
        <v>0</v>
      </c>
      <c r="M33" s="286"/>
      <c r="N33" s="286"/>
      <c r="O33" s="286"/>
      <c r="P33" s="286"/>
      <c r="W33" s="285">
        <f>ROUND(BD54,2)</f>
        <v>0</v>
      </c>
      <c r="X33" s="286"/>
      <c r="Y33" s="286"/>
      <c r="Z33" s="286"/>
      <c r="AA33" s="286"/>
      <c r="AB33" s="286"/>
      <c r="AC33" s="286"/>
      <c r="AD33" s="286"/>
      <c r="AE33" s="286"/>
      <c r="AK33" s="285">
        <v>0</v>
      </c>
      <c r="AL33" s="286"/>
      <c r="AM33" s="286"/>
      <c r="AN33" s="286"/>
      <c r="AO33" s="286"/>
      <c r="AR33" s="30"/>
    </row>
    <row r="34" spans="2:44" s="1" customFormat="1" ht="6.95" customHeight="1">
      <c r="B34" s="26"/>
      <c r="AR34" s="26"/>
    </row>
    <row r="35" spans="2:44" s="1" customFormat="1" ht="25.9" customHeight="1">
      <c r="B35" s="26"/>
      <c r="C35" s="32"/>
      <c r="D35" s="33" t="s">
        <v>45</v>
      </c>
      <c r="E35" s="34"/>
      <c r="F35" s="34"/>
      <c r="G35" s="34"/>
      <c r="H35" s="34"/>
      <c r="I35" s="34"/>
      <c r="J35" s="34"/>
      <c r="K35" s="34"/>
      <c r="L35" s="34"/>
      <c r="M35" s="34"/>
      <c r="N35" s="34"/>
      <c r="O35" s="34"/>
      <c r="P35" s="34"/>
      <c r="Q35" s="34"/>
      <c r="R35" s="34"/>
      <c r="S35" s="34"/>
      <c r="T35" s="35" t="s">
        <v>46</v>
      </c>
      <c r="U35" s="34"/>
      <c r="V35" s="34"/>
      <c r="W35" s="34"/>
      <c r="X35" s="288" t="s">
        <v>47</v>
      </c>
      <c r="Y35" s="289"/>
      <c r="Z35" s="289"/>
      <c r="AA35" s="289"/>
      <c r="AB35" s="289"/>
      <c r="AC35" s="34"/>
      <c r="AD35" s="34"/>
      <c r="AE35" s="34"/>
      <c r="AF35" s="34"/>
      <c r="AG35" s="34"/>
      <c r="AH35" s="34"/>
      <c r="AI35" s="34"/>
      <c r="AJ35" s="34"/>
      <c r="AK35" s="290">
        <v>0</v>
      </c>
      <c r="AL35" s="289"/>
      <c r="AM35" s="289"/>
      <c r="AN35" s="289"/>
      <c r="AO35" s="291"/>
      <c r="AP35" s="32"/>
      <c r="AQ35" s="32"/>
      <c r="AR35" s="26"/>
    </row>
    <row r="36" spans="2:44" s="1" customFormat="1" ht="6.95" customHeight="1">
      <c r="B36" s="26"/>
      <c r="AR36" s="26"/>
    </row>
    <row r="37" spans="2:44" s="1" customFormat="1" ht="6.95" customHeight="1">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26"/>
    </row>
    <row r="41" spans="2:44" s="1" customFormat="1" ht="6.95" customHeight="1">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26"/>
    </row>
    <row r="42" spans="2:44" s="1" customFormat="1" ht="24.95" customHeight="1">
      <c r="B42" s="26"/>
      <c r="C42" s="19" t="s">
        <v>48</v>
      </c>
      <c r="AR42" s="26"/>
    </row>
    <row r="43" spans="2:44" s="1" customFormat="1" ht="6.95" customHeight="1">
      <c r="B43" s="26"/>
      <c r="AR43" s="26"/>
    </row>
    <row r="44" spans="2:44" s="1" customFormat="1" ht="12" customHeight="1">
      <c r="B44" s="26"/>
      <c r="C44" s="23" t="s">
        <v>13</v>
      </c>
      <c r="L44" s="1" t="str">
        <f>K5</f>
        <v>Z007</v>
      </c>
      <c r="AR44" s="26"/>
    </row>
    <row r="45" spans="2:44" s="3" customFormat="1" ht="36.95" customHeight="1">
      <c r="B45" s="40"/>
      <c r="C45" s="41" t="s">
        <v>15</v>
      </c>
      <c r="L45" s="293" t="str">
        <f>K6</f>
        <v>Vinarský potok, Vinary - oprava zatrubněné části</v>
      </c>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R45" s="40"/>
    </row>
    <row r="46" spans="2:44" s="1" customFormat="1" ht="6.95" customHeight="1">
      <c r="B46" s="26"/>
      <c r="AR46" s="26"/>
    </row>
    <row r="47" spans="2:44" s="1" customFormat="1" ht="12" customHeight="1">
      <c r="B47" s="26"/>
      <c r="C47" s="23" t="s">
        <v>19</v>
      </c>
      <c r="L47" s="42" t="str">
        <f>IF(K8="","",K8)</f>
        <v>Vinary</v>
      </c>
      <c r="AI47" s="23" t="s">
        <v>21</v>
      </c>
      <c r="AM47" s="295" t="str">
        <f>IF(AN8="","",AN8)</f>
        <v>16. 7. 2018</v>
      </c>
      <c r="AN47" s="295"/>
      <c r="AR47" s="26"/>
    </row>
    <row r="48" spans="2:44" s="1" customFormat="1" ht="6.95" customHeight="1">
      <c r="B48" s="26"/>
      <c r="AR48" s="26"/>
    </row>
    <row r="49" spans="2:56" s="1" customFormat="1" ht="12.6" customHeight="1">
      <c r="B49" s="26"/>
      <c r="C49" s="23" t="s">
        <v>23</v>
      </c>
      <c r="L49" s="1" t="str">
        <f>IF(E11="","",E11)</f>
        <v>Povodí Moravy, s.p.</v>
      </c>
      <c r="AI49" s="23" t="s">
        <v>29</v>
      </c>
      <c r="AM49" s="269" t="str">
        <f>IF(E17="","",E17)</f>
        <v>Legene s.r.o.</v>
      </c>
      <c r="AN49" s="270"/>
      <c r="AO49" s="270"/>
      <c r="AP49" s="270"/>
      <c r="AR49" s="26"/>
      <c r="AS49" s="265" t="s">
        <v>49</v>
      </c>
      <c r="AT49" s="266"/>
      <c r="AU49" s="44"/>
      <c r="AV49" s="44"/>
      <c r="AW49" s="44"/>
      <c r="AX49" s="44"/>
      <c r="AY49" s="44"/>
      <c r="AZ49" s="44"/>
      <c r="BA49" s="44"/>
      <c r="BB49" s="44"/>
      <c r="BC49" s="44"/>
      <c r="BD49" s="45"/>
    </row>
    <row r="50" spans="2:56" s="1" customFormat="1" ht="12.6" customHeight="1">
      <c r="B50" s="26"/>
      <c r="C50" s="23" t="s">
        <v>27</v>
      </c>
      <c r="L50" s="1" t="str">
        <f>IF(E14="","",E14)</f>
        <v xml:space="preserve"> </v>
      </c>
      <c r="AI50" s="23" t="s">
        <v>32</v>
      </c>
      <c r="AM50" s="269" t="str">
        <f>IF(E20="","",E20)</f>
        <v xml:space="preserve"> </v>
      </c>
      <c r="AN50" s="270"/>
      <c r="AO50" s="270"/>
      <c r="AP50" s="270"/>
      <c r="AR50" s="26"/>
      <c r="AS50" s="267"/>
      <c r="AT50" s="268"/>
      <c r="AU50" s="47"/>
      <c r="AV50" s="47"/>
      <c r="AW50" s="47"/>
      <c r="AX50" s="47"/>
      <c r="AY50" s="47"/>
      <c r="AZ50" s="47"/>
      <c r="BA50" s="47"/>
      <c r="BB50" s="47"/>
      <c r="BC50" s="47"/>
      <c r="BD50" s="48"/>
    </row>
    <row r="51" spans="2:56" s="1" customFormat="1" ht="10.9" customHeight="1">
      <c r="B51" s="26"/>
      <c r="AR51" s="26"/>
      <c r="AS51" s="267"/>
      <c r="AT51" s="268"/>
      <c r="AU51" s="47"/>
      <c r="AV51" s="47"/>
      <c r="AW51" s="47"/>
      <c r="AX51" s="47"/>
      <c r="AY51" s="47"/>
      <c r="AZ51" s="47"/>
      <c r="BA51" s="47"/>
      <c r="BB51" s="47"/>
      <c r="BC51" s="47"/>
      <c r="BD51" s="48"/>
    </row>
    <row r="52" spans="2:56" s="1" customFormat="1" ht="29.25" customHeight="1">
      <c r="B52" s="26"/>
      <c r="C52" s="292" t="s">
        <v>50</v>
      </c>
      <c r="D52" s="272"/>
      <c r="E52" s="272"/>
      <c r="F52" s="272"/>
      <c r="G52" s="272"/>
      <c r="H52" s="49"/>
      <c r="I52" s="271" t="s">
        <v>51</v>
      </c>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96" t="s">
        <v>52</v>
      </c>
      <c r="AH52" s="272"/>
      <c r="AI52" s="272"/>
      <c r="AJ52" s="272"/>
      <c r="AK52" s="272"/>
      <c r="AL52" s="272"/>
      <c r="AM52" s="272"/>
      <c r="AN52" s="271" t="s">
        <v>53</v>
      </c>
      <c r="AO52" s="272"/>
      <c r="AP52" s="272"/>
      <c r="AQ52" s="50" t="s">
        <v>54</v>
      </c>
      <c r="AR52" s="26"/>
      <c r="AS52" s="51" t="s">
        <v>55</v>
      </c>
      <c r="AT52" s="52" t="s">
        <v>56</v>
      </c>
      <c r="AU52" s="52" t="s">
        <v>57</v>
      </c>
      <c r="AV52" s="52" t="s">
        <v>58</v>
      </c>
      <c r="AW52" s="52" t="s">
        <v>59</v>
      </c>
      <c r="AX52" s="52" t="s">
        <v>60</v>
      </c>
      <c r="AY52" s="52" t="s">
        <v>61</v>
      </c>
      <c r="AZ52" s="52" t="s">
        <v>62</v>
      </c>
      <c r="BA52" s="52" t="s">
        <v>63</v>
      </c>
      <c r="BB52" s="52" t="s">
        <v>64</v>
      </c>
      <c r="BC52" s="52" t="s">
        <v>65</v>
      </c>
      <c r="BD52" s="53" t="s">
        <v>66</v>
      </c>
    </row>
    <row r="53" spans="2:56" s="1" customFormat="1" ht="10.9" customHeight="1">
      <c r="B53" s="26"/>
      <c r="AR53" s="26"/>
      <c r="AS53" s="54"/>
      <c r="AT53" s="44"/>
      <c r="AU53" s="44"/>
      <c r="AV53" s="44"/>
      <c r="AW53" s="44"/>
      <c r="AX53" s="44"/>
      <c r="AY53" s="44"/>
      <c r="AZ53" s="44"/>
      <c r="BA53" s="44"/>
      <c r="BB53" s="44"/>
      <c r="BC53" s="44"/>
      <c r="BD53" s="45"/>
    </row>
    <row r="54" spans="2:90" s="4" customFormat="1" ht="32.45" customHeight="1">
      <c r="B54" s="55"/>
      <c r="C54" s="56" t="s">
        <v>67</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275">
        <v>0</v>
      </c>
      <c r="AH54" s="275"/>
      <c r="AI54" s="275"/>
      <c r="AJ54" s="275"/>
      <c r="AK54" s="275"/>
      <c r="AL54" s="275"/>
      <c r="AM54" s="275"/>
      <c r="AN54" s="276">
        <v>0</v>
      </c>
      <c r="AO54" s="276"/>
      <c r="AP54" s="276"/>
      <c r="AQ54" s="59" t="s">
        <v>3</v>
      </c>
      <c r="AR54" s="55"/>
      <c r="AS54" s="60">
        <f>ROUND(SUM(AS55:AS58),2)</f>
        <v>0</v>
      </c>
      <c r="AT54" s="61">
        <f>ROUND(SUM(AV54:AW54),2)</f>
        <v>0</v>
      </c>
      <c r="AU54" s="62">
        <f>ROUND(SUM(AU55:AU58),5)</f>
        <v>3701.5027</v>
      </c>
      <c r="AV54" s="61">
        <f>ROUND(AZ54*L29,2)</f>
        <v>0</v>
      </c>
      <c r="AW54" s="61">
        <f>ROUND(BA54*L30,2)</f>
        <v>0</v>
      </c>
      <c r="AX54" s="61">
        <f>ROUND(BB54*L29,2)</f>
        <v>0</v>
      </c>
      <c r="AY54" s="61">
        <f>ROUND(BC54*L30,2)</f>
        <v>0</v>
      </c>
      <c r="AZ54" s="61">
        <f>ROUND(SUM(AZ55:AZ58),2)</f>
        <v>0</v>
      </c>
      <c r="BA54" s="61">
        <f>ROUND(SUM(BA55:BA58),2)</f>
        <v>0</v>
      </c>
      <c r="BB54" s="61">
        <f>ROUND(SUM(BB55:BB58),2)</f>
        <v>0</v>
      </c>
      <c r="BC54" s="61">
        <f>ROUND(SUM(BC55:BC58),2)</f>
        <v>0</v>
      </c>
      <c r="BD54" s="63">
        <f>ROUND(SUM(BD55:BD58),2)</f>
        <v>0</v>
      </c>
      <c r="BS54" s="64" t="s">
        <v>68</v>
      </c>
      <c r="BT54" s="64" t="s">
        <v>69</v>
      </c>
      <c r="BU54" s="65" t="s">
        <v>70</v>
      </c>
      <c r="BV54" s="64" t="s">
        <v>71</v>
      </c>
      <c r="BW54" s="64" t="s">
        <v>5</v>
      </c>
      <c r="BX54" s="64" t="s">
        <v>72</v>
      </c>
      <c r="CL54" s="64" t="s">
        <v>3</v>
      </c>
    </row>
    <row r="55" spans="1:91" s="5" customFormat="1" ht="26.45" customHeight="1">
      <c r="A55" s="66" t="s">
        <v>73</v>
      </c>
      <c r="B55" s="67"/>
      <c r="C55" s="68"/>
      <c r="D55" s="297" t="s">
        <v>74</v>
      </c>
      <c r="E55" s="297"/>
      <c r="F55" s="297"/>
      <c r="G55" s="297"/>
      <c r="H55" s="297"/>
      <c r="I55" s="69"/>
      <c r="J55" s="297" t="s">
        <v>75</v>
      </c>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73">
        <v>0</v>
      </c>
      <c r="AH55" s="274"/>
      <c r="AI55" s="274"/>
      <c r="AJ55" s="274"/>
      <c r="AK55" s="274"/>
      <c r="AL55" s="274"/>
      <c r="AM55" s="274"/>
      <c r="AN55" s="273">
        <v>0</v>
      </c>
      <c r="AO55" s="274"/>
      <c r="AP55" s="274"/>
      <c r="AQ55" s="70" t="s">
        <v>76</v>
      </c>
      <c r="AR55" s="67"/>
      <c r="AS55" s="71">
        <v>0</v>
      </c>
      <c r="AT55" s="72">
        <f>ROUND(SUM(AV55:AW55),2)</f>
        <v>0</v>
      </c>
      <c r="AU55" s="73">
        <f>'SO 01 - Oprava zatrubnění'!P89</f>
        <v>3147.941986</v>
      </c>
      <c r="AV55" s="72">
        <f>'SO 01 - Oprava zatrubnění'!J33</f>
        <v>0</v>
      </c>
      <c r="AW55" s="72">
        <f>'SO 01 - Oprava zatrubnění'!J34</f>
        <v>0</v>
      </c>
      <c r="AX55" s="72">
        <f>'SO 01 - Oprava zatrubnění'!J35</f>
        <v>0</v>
      </c>
      <c r="AY55" s="72">
        <f>'SO 01 - Oprava zatrubnění'!J36</f>
        <v>0</v>
      </c>
      <c r="AZ55" s="72">
        <f>'SO 01 - Oprava zatrubnění'!F33</f>
        <v>0</v>
      </c>
      <c r="BA55" s="72">
        <f>'SO 01 - Oprava zatrubnění'!F34</f>
        <v>0</v>
      </c>
      <c r="BB55" s="72">
        <f>'SO 01 - Oprava zatrubnění'!F35</f>
        <v>0</v>
      </c>
      <c r="BC55" s="72">
        <f>'SO 01 - Oprava zatrubnění'!F36</f>
        <v>0</v>
      </c>
      <c r="BD55" s="74">
        <f>'SO 01 - Oprava zatrubnění'!F37</f>
        <v>0</v>
      </c>
      <c r="BT55" s="75" t="s">
        <v>77</v>
      </c>
      <c r="BV55" s="75" t="s">
        <v>71</v>
      </c>
      <c r="BW55" s="75" t="s">
        <v>78</v>
      </c>
      <c r="BX55" s="75" t="s">
        <v>5</v>
      </c>
      <c r="CL55" s="75" t="s">
        <v>3</v>
      </c>
      <c r="CM55" s="75" t="s">
        <v>79</v>
      </c>
    </row>
    <row r="56" spans="1:91" s="5" customFormat="1" ht="26.45" customHeight="1">
      <c r="A56" s="66" t="s">
        <v>73</v>
      </c>
      <c r="B56" s="67"/>
      <c r="C56" s="68"/>
      <c r="D56" s="297" t="s">
        <v>80</v>
      </c>
      <c r="E56" s="297"/>
      <c r="F56" s="297"/>
      <c r="G56" s="297"/>
      <c r="H56" s="297"/>
      <c r="I56" s="69"/>
      <c r="J56" s="297" t="s">
        <v>81</v>
      </c>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73">
        <v>0</v>
      </c>
      <c r="AH56" s="274"/>
      <c r="AI56" s="274"/>
      <c r="AJ56" s="274"/>
      <c r="AK56" s="274"/>
      <c r="AL56" s="274"/>
      <c r="AM56" s="274"/>
      <c r="AN56" s="273">
        <v>0</v>
      </c>
      <c r="AO56" s="274"/>
      <c r="AP56" s="274"/>
      <c r="AQ56" s="70" t="s">
        <v>76</v>
      </c>
      <c r="AR56" s="67"/>
      <c r="AS56" s="71">
        <v>0</v>
      </c>
      <c r="AT56" s="72">
        <f>ROUND(SUM(AV56:AW56),2)</f>
        <v>0</v>
      </c>
      <c r="AU56" s="73">
        <f>'SO 02 - Vtokový objekt'!P87</f>
        <v>253.764119</v>
      </c>
      <c r="AV56" s="72">
        <f>'SO 02 - Vtokový objekt'!J33</f>
        <v>0</v>
      </c>
      <c r="AW56" s="72">
        <f>'SO 02 - Vtokový objekt'!J34</f>
        <v>0</v>
      </c>
      <c r="AX56" s="72">
        <f>'SO 02 - Vtokový objekt'!J35</f>
        <v>0</v>
      </c>
      <c r="AY56" s="72">
        <f>'SO 02 - Vtokový objekt'!J36</f>
        <v>0</v>
      </c>
      <c r="AZ56" s="72">
        <f>'SO 02 - Vtokový objekt'!F33</f>
        <v>0</v>
      </c>
      <c r="BA56" s="72">
        <f>'SO 02 - Vtokový objekt'!F34</f>
        <v>0</v>
      </c>
      <c r="BB56" s="72">
        <f>'SO 02 - Vtokový objekt'!F35</f>
        <v>0</v>
      </c>
      <c r="BC56" s="72">
        <f>'SO 02 - Vtokový objekt'!F36</f>
        <v>0</v>
      </c>
      <c r="BD56" s="74">
        <f>'SO 02 - Vtokový objekt'!F37</f>
        <v>0</v>
      </c>
      <c r="BT56" s="75" t="s">
        <v>77</v>
      </c>
      <c r="BV56" s="75" t="s">
        <v>71</v>
      </c>
      <c r="BW56" s="75" t="s">
        <v>82</v>
      </c>
      <c r="BX56" s="75" t="s">
        <v>5</v>
      </c>
      <c r="CL56" s="75" t="s">
        <v>3</v>
      </c>
      <c r="CM56" s="75" t="s">
        <v>79</v>
      </c>
    </row>
    <row r="57" spans="1:91" s="5" customFormat="1" ht="26.45" customHeight="1">
      <c r="A57" s="66" t="s">
        <v>73</v>
      </c>
      <c r="B57" s="67"/>
      <c r="C57" s="68"/>
      <c r="D57" s="297" t="s">
        <v>83</v>
      </c>
      <c r="E57" s="297"/>
      <c r="F57" s="297"/>
      <c r="G57" s="297"/>
      <c r="H57" s="297"/>
      <c r="I57" s="69"/>
      <c r="J57" s="297" t="s">
        <v>84</v>
      </c>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73">
        <v>0</v>
      </c>
      <c r="AH57" s="274"/>
      <c r="AI57" s="274"/>
      <c r="AJ57" s="274"/>
      <c r="AK57" s="274"/>
      <c r="AL57" s="274"/>
      <c r="AM57" s="274"/>
      <c r="AN57" s="273">
        <v>0</v>
      </c>
      <c r="AO57" s="274"/>
      <c r="AP57" s="274"/>
      <c r="AQ57" s="70" t="s">
        <v>76</v>
      </c>
      <c r="AR57" s="67"/>
      <c r="AS57" s="71">
        <v>0</v>
      </c>
      <c r="AT57" s="72">
        <f>ROUND(SUM(AV57:AW57),2)</f>
        <v>0</v>
      </c>
      <c r="AU57" s="73">
        <f>'SO 03 - Výústní objekt'!P86</f>
        <v>299.796591</v>
      </c>
      <c r="AV57" s="72">
        <f>'SO 03 - Výústní objekt'!J33</f>
        <v>0</v>
      </c>
      <c r="AW57" s="72">
        <f>'SO 03 - Výústní objekt'!J34</f>
        <v>0</v>
      </c>
      <c r="AX57" s="72">
        <f>'SO 03 - Výústní objekt'!J35</f>
        <v>0</v>
      </c>
      <c r="AY57" s="72">
        <f>'SO 03 - Výústní objekt'!J36</f>
        <v>0</v>
      </c>
      <c r="AZ57" s="72">
        <f>'SO 03 - Výústní objekt'!F33</f>
        <v>0</v>
      </c>
      <c r="BA57" s="72">
        <f>'SO 03 - Výústní objekt'!F34</f>
        <v>0</v>
      </c>
      <c r="BB57" s="72">
        <f>'SO 03 - Výústní objekt'!F35</f>
        <v>0</v>
      </c>
      <c r="BC57" s="72">
        <f>'SO 03 - Výústní objekt'!F36</f>
        <v>0</v>
      </c>
      <c r="BD57" s="74">
        <f>'SO 03 - Výústní objekt'!F37</f>
        <v>0</v>
      </c>
      <c r="BT57" s="75" t="s">
        <v>77</v>
      </c>
      <c r="BV57" s="75" t="s">
        <v>71</v>
      </c>
      <c r="BW57" s="75" t="s">
        <v>85</v>
      </c>
      <c r="BX57" s="75" t="s">
        <v>5</v>
      </c>
      <c r="CL57" s="75" t="s">
        <v>3</v>
      </c>
      <c r="CM57" s="75" t="s">
        <v>79</v>
      </c>
    </row>
    <row r="58" spans="1:91" s="5" customFormat="1" ht="14.45" customHeight="1">
      <c r="A58" s="66" t="s">
        <v>73</v>
      </c>
      <c r="B58" s="67"/>
      <c r="C58" s="68"/>
      <c r="D58" s="297" t="s">
        <v>86</v>
      </c>
      <c r="E58" s="297"/>
      <c r="F58" s="297"/>
      <c r="G58" s="297"/>
      <c r="H58" s="297"/>
      <c r="I58" s="69"/>
      <c r="J58" s="297" t="s">
        <v>87</v>
      </c>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73">
        <v>0</v>
      </c>
      <c r="AH58" s="274"/>
      <c r="AI58" s="274"/>
      <c r="AJ58" s="274"/>
      <c r="AK58" s="274"/>
      <c r="AL58" s="274"/>
      <c r="AM58" s="274"/>
      <c r="AN58" s="273">
        <v>0</v>
      </c>
      <c r="AO58" s="274"/>
      <c r="AP58" s="274"/>
      <c r="AQ58" s="70" t="s">
        <v>76</v>
      </c>
      <c r="AR58" s="67"/>
      <c r="AS58" s="76">
        <v>0</v>
      </c>
      <c r="AT58" s="77">
        <f>ROUND(SUM(AV58:AW58),2)</f>
        <v>0</v>
      </c>
      <c r="AU58" s="78">
        <f>'VRN - Vedlejší rozpočtové...'!P83</f>
        <v>0</v>
      </c>
      <c r="AV58" s="77">
        <f>'VRN - Vedlejší rozpočtové...'!J33</f>
        <v>0</v>
      </c>
      <c r="AW58" s="77">
        <f>'VRN - Vedlejší rozpočtové...'!J34</f>
        <v>0</v>
      </c>
      <c r="AX58" s="77">
        <f>'VRN - Vedlejší rozpočtové...'!J35</f>
        <v>0</v>
      </c>
      <c r="AY58" s="77">
        <f>'VRN - Vedlejší rozpočtové...'!J36</f>
        <v>0</v>
      </c>
      <c r="AZ58" s="77">
        <f>'VRN - Vedlejší rozpočtové...'!F33</f>
        <v>0</v>
      </c>
      <c r="BA58" s="77">
        <f>'VRN - Vedlejší rozpočtové...'!F34</f>
        <v>0</v>
      </c>
      <c r="BB58" s="77">
        <f>'VRN - Vedlejší rozpočtové...'!F35</f>
        <v>0</v>
      </c>
      <c r="BC58" s="77">
        <f>'VRN - Vedlejší rozpočtové...'!F36</f>
        <v>0</v>
      </c>
      <c r="BD58" s="79">
        <f>'VRN - Vedlejší rozpočtové...'!F37</f>
        <v>0</v>
      </c>
      <c r="BT58" s="75" t="s">
        <v>77</v>
      </c>
      <c r="BV58" s="75" t="s">
        <v>71</v>
      </c>
      <c r="BW58" s="75" t="s">
        <v>88</v>
      </c>
      <c r="BX58" s="75" t="s">
        <v>5</v>
      </c>
      <c r="CL58" s="75" t="s">
        <v>3</v>
      </c>
      <c r="CM58" s="75" t="s">
        <v>79</v>
      </c>
    </row>
    <row r="59" spans="2:44" s="1" customFormat="1" ht="30" customHeight="1">
      <c r="B59" s="26"/>
      <c r="AR59" s="26"/>
    </row>
    <row r="60" spans="2:44" s="1" customFormat="1" ht="6.95" customHeight="1">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26"/>
    </row>
  </sheetData>
  <mergeCells count="52">
    <mergeCell ref="D58:H58"/>
    <mergeCell ref="J58:AF58"/>
    <mergeCell ref="D55:H55"/>
    <mergeCell ref="J55:AF55"/>
    <mergeCell ref="D56:H56"/>
    <mergeCell ref="J56:AF56"/>
    <mergeCell ref="D57:H57"/>
    <mergeCell ref="J57:AF57"/>
    <mergeCell ref="X35:AB35"/>
    <mergeCell ref="AK35:AO35"/>
    <mergeCell ref="C52:G52"/>
    <mergeCell ref="L45:AO45"/>
    <mergeCell ref="AM47:AN47"/>
    <mergeCell ref="I52:AF52"/>
    <mergeCell ref="AG52:AM52"/>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AN56:AP56"/>
    <mergeCell ref="AG56:AM56"/>
    <mergeCell ref="AN57:AP57"/>
    <mergeCell ref="AG57:AM57"/>
    <mergeCell ref="AN58:AP58"/>
    <mergeCell ref="AG58:AM58"/>
    <mergeCell ref="AS49:AT51"/>
    <mergeCell ref="AM49:AP49"/>
    <mergeCell ref="AM50:AP50"/>
    <mergeCell ref="AN52:AP52"/>
    <mergeCell ref="AN55:AP55"/>
    <mergeCell ref="AG55:AM55"/>
    <mergeCell ref="AG54:AM54"/>
    <mergeCell ref="AN54:AP54"/>
  </mergeCells>
  <hyperlinks>
    <hyperlink ref="A55" location="'SO 01 - Oprava zatrubnění'!C2" display="/"/>
    <hyperlink ref="A56" location="'SO 02 - Vtokový objekt'!C2" display="/"/>
    <hyperlink ref="A57" location="'SO 03 - Výústní objekt'!C2" display="/"/>
    <hyperlink ref="A58"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84"/>
  <sheetViews>
    <sheetView showGridLines="0" tabSelected="1" zoomScale="115" zoomScaleNormal="115" workbookViewId="0" topLeftCell="A466">
      <selection activeCell="I482" sqref="I482"/>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14.8515625" style="0" bestFit="1"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0"/>
    </row>
    <row r="2" spans="12:46" ht="36.95" customHeight="1">
      <c r="L2" s="280" t="s">
        <v>6</v>
      </c>
      <c r="M2" s="278"/>
      <c r="N2" s="278"/>
      <c r="O2" s="278"/>
      <c r="P2" s="278"/>
      <c r="Q2" s="278"/>
      <c r="R2" s="278"/>
      <c r="S2" s="278"/>
      <c r="T2" s="278"/>
      <c r="U2" s="278"/>
      <c r="V2" s="278"/>
      <c r="AT2" s="15" t="s">
        <v>78</v>
      </c>
    </row>
    <row r="3" spans="2:46" ht="6.95" customHeight="1">
      <c r="B3" s="16"/>
      <c r="C3" s="17"/>
      <c r="D3" s="17"/>
      <c r="E3" s="17"/>
      <c r="F3" s="17"/>
      <c r="G3" s="17"/>
      <c r="H3" s="17"/>
      <c r="I3" s="17"/>
      <c r="J3" s="17"/>
      <c r="K3" s="17"/>
      <c r="L3" s="18"/>
      <c r="AT3" s="15" t="s">
        <v>79</v>
      </c>
    </row>
    <row r="4" spans="2:46" ht="24.95" customHeight="1">
      <c r="B4" s="18"/>
      <c r="D4" s="19" t="s">
        <v>89</v>
      </c>
      <c r="L4" s="18"/>
      <c r="M4" s="20" t="s">
        <v>11</v>
      </c>
      <c r="AT4" s="15" t="s">
        <v>4</v>
      </c>
    </row>
    <row r="5" spans="2:12" ht="6.95" customHeight="1">
      <c r="B5" s="18"/>
      <c r="L5" s="18"/>
    </row>
    <row r="6" spans="2:12" ht="12" customHeight="1">
      <c r="B6" s="18"/>
      <c r="D6" s="23" t="s">
        <v>15</v>
      </c>
      <c r="L6" s="18"/>
    </row>
    <row r="7" spans="2:12" ht="14.45" customHeight="1">
      <c r="B7" s="18"/>
      <c r="E7" s="298" t="str">
        <f>'Rekapitulace stavby'!K6</f>
        <v>Vinarský potok, Vinary - oprava zatrubněné části</v>
      </c>
      <c r="F7" s="299"/>
      <c r="G7" s="299"/>
      <c r="H7" s="299"/>
      <c r="L7" s="18"/>
    </row>
    <row r="8" spans="2:12" s="1" customFormat="1" ht="12" customHeight="1">
      <c r="B8" s="26"/>
      <c r="D8" s="23" t="s">
        <v>90</v>
      </c>
      <c r="L8" s="26"/>
    </row>
    <row r="9" spans="2:12" s="1" customFormat="1" ht="36.95" customHeight="1">
      <c r="B9" s="26"/>
      <c r="E9" s="293" t="s">
        <v>91</v>
      </c>
      <c r="F9" s="270"/>
      <c r="G9" s="270"/>
      <c r="H9" s="270"/>
      <c r="L9" s="26"/>
    </row>
    <row r="10" spans="2:12" s="1" customFormat="1" ht="12">
      <c r="B10" s="26"/>
      <c r="L10" s="26"/>
    </row>
    <row r="11" spans="2:12" s="1" customFormat="1" ht="12" customHeight="1">
      <c r="B11" s="26"/>
      <c r="D11" s="23" t="s">
        <v>17</v>
      </c>
      <c r="F11" s="15" t="s">
        <v>3</v>
      </c>
      <c r="I11" s="23" t="s">
        <v>18</v>
      </c>
      <c r="J11" s="15" t="s">
        <v>3</v>
      </c>
      <c r="L11" s="26"/>
    </row>
    <row r="12" spans="2:12" s="1" customFormat="1" ht="12" customHeight="1">
      <c r="B12" s="26"/>
      <c r="D12" s="23" t="s">
        <v>19</v>
      </c>
      <c r="F12" s="15" t="s">
        <v>20</v>
      </c>
      <c r="I12" s="23" t="s">
        <v>21</v>
      </c>
      <c r="J12" s="43" t="str">
        <f>'Rekapitulace stavby'!AN8</f>
        <v>16. 7. 2018</v>
      </c>
      <c r="L12" s="26"/>
    </row>
    <row r="13" spans="2:12" s="1" customFormat="1" ht="10.9" customHeight="1">
      <c r="B13" s="26"/>
      <c r="L13" s="26"/>
    </row>
    <row r="14" spans="2:12" s="1" customFormat="1" ht="12" customHeight="1">
      <c r="B14" s="26"/>
      <c r="D14" s="23" t="s">
        <v>23</v>
      </c>
      <c r="I14" s="23" t="s">
        <v>24</v>
      </c>
      <c r="J14" s="15" t="s">
        <v>3</v>
      </c>
      <c r="L14" s="26"/>
    </row>
    <row r="15" spans="2:12" s="1" customFormat="1" ht="18" customHeight="1">
      <c r="B15" s="26"/>
      <c r="E15" s="15" t="s">
        <v>25</v>
      </c>
      <c r="I15" s="23" t="s">
        <v>26</v>
      </c>
      <c r="J15" s="15" t="s">
        <v>3</v>
      </c>
      <c r="L15" s="26"/>
    </row>
    <row r="16" spans="2:12" s="1" customFormat="1" ht="6.95" customHeight="1">
      <c r="B16" s="26"/>
      <c r="L16" s="26"/>
    </row>
    <row r="17" spans="2:12" s="1" customFormat="1" ht="12" customHeight="1">
      <c r="B17" s="26"/>
      <c r="D17" s="23" t="s">
        <v>27</v>
      </c>
      <c r="I17" s="23" t="s">
        <v>24</v>
      </c>
      <c r="J17" s="15" t="str">
        <f>'Rekapitulace stavby'!AN13</f>
        <v/>
      </c>
      <c r="L17" s="26"/>
    </row>
    <row r="18" spans="2:12" s="1" customFormat="1" ht="18" customHeight="1">
      <c r="B18" s="26"/>
      <c r="E18" s="277" t="str">
        <f>'Rekapitulace stavby'!E14</f>
        <v xml:space="preserve"> </v>
      </c>
      <c r="F18" s="277"/>
      <c r="G18" s="277"/>
      <c r="H18" s="277"/>
      <c r="I18" s="23" t="s">
        <v>26</v>
      </c>
      <c r="J18" s="15" t="str">
        <f>'Rekapitulace stavby'!AN14</f>
        <v/>
      </c>
      <c r="L18" s="26"/>
    </row>
    <row r="19" spans="2:12" s="1" customFormat="1" ht="6.95" customHeight="1">
      <c r="B19" s="26"/>
      <c r="L19" s="26"/>
    </row>
    <row r="20" spans="2:12" s="1" customFormat="1" ht="12" customHeight="1">
      <c r="B20" s="26"/>
      <c r="D20" s="23" t="s">
        <v>29</v>
      </c>
      <c r="I20" s="23" t="s">
        <v>24</v>
      </c>
      <c r="J20" s="15" t="s">
        <v>3</v>
      </c>
      <c r="L20" s="26"/>
    </row>
    <row r="21" spans="2:12" s="1" customFormat="1" ht="18" customHeight="1">
      <c r="B21" s="26"/>
      <c r="E21" s="15" t="s">
        <v>30</v>
      </c>
      <c r="I21" s="23" t="s">
        <v>26</v>
      </c>
      <c r="J21" s="15" t="s">
        <v>3</v>
      </c>
      <c r="L21" s="26"/>
    </row>
    <row r="22" spans="2:12" s="1" customFormat="1" ht="6.95" customHeight="1">
      <c r="B22" s="26"/>
      <c r="L22" s="26"/>
    </row>
    <row r="23" spans="2:12" s="1" customFormat="1" ht="12" customHeight="1">
      <c r="B23" s="26"/>
      <c r="D23" s="23" t="s">
        <v>32</v>
      </c>
      <c r="I23" s="23" t="s">
        <v>24</v>
      </c>
      <c r="J23" s="15" t="str">
        <f>IF('Rekapitulace stavby'!AN19="","",'Rekapitulace stavby'!AN19)</f>
        <v/>
      </c>
      <c r="L23" s="26"/>
    </row>
    <row r="24" spans="2:12" s="1" customFormat="1" ht="18" customHeight="1">
      <c r="B24" s="26"/>
      <c r="E24" s="15" t="str">
        <f>IF('Rekapitulace stavby'!E20="","",'Rekapitulace stavby'!E20)</f>
        <v xml:space="preserve"> </v>
      </c>
      <c r="I24" s="23" t="s">
        <v>26</v>
      </c>
      <c r="J24" s="15" t="str">
        <f>IF('Rekapitulace stavby'!AN20="","",'Rekapitulace stavby'!AN20)</f>
        <v/>
      </c>
      <c r="L24" s="26"/>
    </row>
    <row r="25" spans="2:12" s="1" customFormat="1" ht="6.95" customHeight="1">
      <c r="B25" s="26"/>
      <c r="L25" s="26"/>
    </row>
    <row r="26" spans="2:12" s="1" customFormat="1" ht="12" customHeight="1">
      <c r="B26" s="26"/>
      <c r="D26" s="23" t="s">
        <v>33</v>
      </c>
      <c r="L26" s="26"/>
    </row>
    <row r="27" spans="2:12" s="6" customFormat="1" ht="14.45" customHeight="1">
      <c r="B27" s="81"/>
      <c r="E27" s="281" t="s">
        <v>3</v>
      </c>
      <c r="F27" s="281"/>
      <c r="G27" s="281"/>
      <c r="H27" s="281"/>
      <c r="L27" s="81"/>
    </row>
    <row r="28" spans="2:12" s="1" customFormat="1" ht="6.95" customHeight="1">
      <c r="B28" s="26"/>
      <c r="L28" s="26"/>
    </row>
    <row r="29" spans="2:12" s="1" customFormat="1" ht="6.95" customHeight="1">
      <c r="B29" s="26"/>
      <c r="D29" s="44"/>
      <c r="E29" s="44"/>
      <c r="F29" s="44"/>
      <c r="G29" s="44"/>
      <c r="H29" s="44"/>
      <c r="I29" s="44"/>
      <c r="J29" s="44"/>
      <c r="K29" s="44"/>
      <c r="L29" s="26"/>
    </row>
    <row r="30" spans="2:12" s="1" customFormat="1" ht="25.35" customHeight="1">
      <c r="B30" s="26"/>
      <c r="D30" s="82" t="s">
        <v>35</v>
      </c>
      <c r="J30" s="58">
        <f>ROUND(J89,2)</f>
        <v>0</v>
      </c>
      <c r="L30" s="26"/>
    </row>
    <row r="31" spans="2:12" s="1" customFormat="1" ht="6.95" customHeight="1">
      <c r="B31" s="26"/>
      <c r="D31" s="44"/>
      <c r="E31" s="44"/>
      <c r="F31" s="44"/>
      <c r="G31" s="44"/>
      <c r="H31" s="44"/>
      <c r="I31" s="44"/>
      <c r="J31" s="44"/>
      <c r="K31" s="44"/>
      <c r="L31" s="26"/>
    </row>
    <row r="32" spans="2:12" s="1" customFormat="1" ht="14.45" customHeight="1">
      <c r="B32" s="26"/>
      <c r="F32" s="29" t="s">
        <v>37</v>
      </c>
      <c r="I32" s="29" t="s">
        <v>36</v>
      </c>
      <c r="J32" s="29" t="s">
        <v>38</v>
      </c>
      <c r="L32" s="26"/>
    </row>
    <row r="33" spans="2:12" s="1" customFormat="1" ht="14.45" customHeight="1">
      <c r="B33" s="26"/>
      <c r="D33" s="23" t="s">
        <v>39</v>
      </c>
      <c r="E33" s="23" t="s">
        <v>40</v>
      </c>
      <c r="F33" s="83">
        <f>ROUND((SUM(BE89:BE483)),2)</f>
        <v>0</v>
      </c>
      <c r="I33" s="31">
        <v>0.21</v>
      </c>
      <c r="J33" s="83">
        <f>ROUND(((SUM(BE89:BE483))*I33),2)</f>
        <v>0</v>
      </c>
      <c r="L33" s="26"/>
    </row>
    <row r="34" spans="2:12" s="1" customFormat="1" ht="14.45" customHeight="1">
      <c r="B34" s="26"/>
      <c r="E34" s="23" t="s">
        <v>41</v>
      </c>
      <c r="F34" s="83">
        <f>ROUND((SUM(BF89:BF483)),2)</f>
        <v>0</v>
      </c>
      <c r="I34" s="31">
        <v>0.15</v>
      </c>
      <c r="J34" s="83">
        <f>ROUND(((SUM(BF89:BF483))*I34),2)</f>
        <v>0</v>
      </c>
      <c r="L34" s="26"/>
    </row>
    <row r="35" spans="2:12" s="1" customFormat="1" ht="14.45" customHeight="1" hidden="1">
      <c r="B35" s="26"/>
      <c r="E35" s="23" t="s">
        <v>42</v>
      </c>
      <c r="F35" s="83">
        <f>ROUND((SUM(BG89:BG483)),2)</f>
        <v>0</v>
      </c>
      <c r="I35" s="31">
        <v>0.21</v>
      </c>
      <c r="J35" s="83">
        <f>0</f>
        <v>0</v>
      </c>
      <c r="L35" s="26"/>
    </row>
    <row r="36" spans="2:12" s="1" customFormat="1" ht="14.45" customHeight="1" hidden="1">
      <c r="B36" s="26"/>
      <c r="E36" s="23" t="s">
        <v>43</v>
      </c>
      <c r="F36" s="83">
        <f>ROUND((SUM(BH89:BH483)),2)</f>
        <v>0</v>
      </c>
      <c r="I36" s="31">
        <v>0.15</v>
      </c>
      <c r="J36" s="83">
        <f>0</f>
        <v>0</v>
      </c>
      <c r="L36" s="26"/>
    </row>
    <row r="37" spans="2:12" s="1" customFormat="1" ht="14.45" customHeight="1" hidden="1">
      <c r="B37" s="26"/>
      <c r="E37" s="23" t="s">
        <v>44</v>
      </c>
      <c r="F37" s="83">
        <f>ROUND((SUM(BI89:BI483)),2)</f>
        <v>0</v>
      </c>
      <c r="I37" s="31">
        <v>0</v>
      </c>
      <c r="J37" s="83">
        <f>0</f>
        <v>0</v>
      </c>
      <c r="L37" s="26"/>
    </row>
    <row r="38" spans="2:12" s="1" customFormat="1" ht="6.95" customHeight="1">
      <c r="B38" s="26"/>
      <c r="L38" s="26"/>
    </row>
    <row r="39" spans="2:12" s="1" customFormat="1" ht="25.35" customHeight="1">
      <c r="B39" s="26"/>
      <c r="C39" s="84"/>
      <c r="D39" s="85" t="s">
        <v>45</v>
      </c>
      <c r="E39" s="49"/>
      <c r="F39" s="49"/>
      <c r="G39" s="86" t="s">
        <v>46</v>
      </c>
      <c r="H39" s="87" t="s">
        <v>47</v>
      </c>
      <c r="I39" s="49"/>
      <c r="J39" s="88">
        <f>SUM(J30:J37)</f>
        <v>0</v>
      </c>
      <c r="K39" s="89"/>
      <c r="L39" s="26"/>
    </row>
    <row r="40" spans="2:12" s="1" customFormat="1" ht="14.45" customHeight="1">
      <c r="B40" s="36"/>
      <c r="C40" s="37"/>
      <c r="D40" s="37"/>
      <c r="E40" s="37"/>
      <c r="F40" s="37"/>
      <c r="G40" s="37"/>
      <c r="H40" s="37"/>
      <c r="I40" s="37"/>
      <c r="J40" s="37"/>
      <c r="K40" s="37"/>
      <c r="L40" s="26"/>
    </row>
    <row r="44" spans="2:12" s="1" customFormat="1" ht="6.95" customHeight="1">
      <c r="B44" s="38"/>
      <c r="C44" s="39"/>
      <c r="D44" s="39"/>
      <c r="E44" s="39"/>
      <c r="F44" s="39"/>
      <c r="G44" s="39"/>
      <c r="H44" s="39"/>
      <c r="I44" s="39"/>
      <c r="J44" s="39"/>
      <c r="K44" s="39"/>
      <c r="L44" s="26"/>
    </row>
    <row r="45" spans="2:12" s="1" customFormat="1" ht="24.95" customHeight="1">
      <c r="B45" s="26"/>
      <c r="C45" s="19" t="s">
        <v>92</v>
      </c>
      <c r="L45" s="26"/>
    </row>
    <row r="46" spans="2:12" s="1" customFormat="1" ht="6.95" customHeight="1">
      <c r="B46" s="26"/>
      <c r="L46" s="26"/>
    </row>
    <row r="47" spans="2:12" s="1" customFormat="1" ht="12" customHeight="1">
      <c r="B47" s="26"/>
      <c r="C47" s="23" t="s">
        <v>15</v>
      </c>
      <c r="L47" s="26"/>
    </row>
    <row r="48" spans="2:12" s="1" customFormat="1" ht="14.45" customHeight="1">
      <c r="B48" s="26"/>
      <c r="E48" s="298" t="str">
        <f>E7</f>
        <v>Vinarský potok, Vinary - oprava zatrubněné části</v>
      </c>
      <c r="F48" s="299"/>
      <c r="G48" s="299"/>
      <c r="H48" s="299"/>
      <c r="L48" s="26"/>
    </row>
    <row r="49" spans="2:12" s="1" customFormat="1" ht="12" customHeight="1">
      <c r="B49" s="26"/>
      <c r="C49" s="23" t="s">
        <v>90</v>
      </c>
      <c r="L49" s="26"/>
    </row>
    <row r="50" spans="2:12" s="1" customFormat="1" ht="14.45" customHeight="1">
      <c r="B50" s="26"/>
      <c r="E50" s="293" t="str">
        <f>E9</f>
        <v>SO 01 - Oprava zatrubnění</v>
      </c>
      <c r="F50" s="270"/>
      <c r="G50" s="270"/>
      <c r="H50" s="270"/>
      <c r="L50" s="26"/>
    </row>
    <row r="51" spans="2:12" s="1" customFormat="1" ht="6.95" customHeight="1">
      <c r="B51" s="26"/>
      <c r="L51" s="26"/>
    </row>
    <row r="52" spans="2:12" s="1" customFormat="1" ht="12" customHeight="1">
      <c r="B52" s="26"/>
      <c r="C52" s="23" t="s">
        <v>19</v>
      </c>
      <c r="F52" s="15" t="str">
        <f>F12</f>
        <v>Vinary</v>
      </c>
      <c r="I52" s="23" t="s">
        <v>21</v>
      </c>
      <c r="J52" s="43" t="str">
        <f>IF(J12="","",J12)</f>
        <v>16. 7. 2018</v>
      </c>
      <c r="L52" s="26"/>
    </row>
    <row r="53" spans="2:12" s="1" customFormat="1" ht="6.95" customHeight="1">
      <c r="B53" s="26"/>
      <c r="L53" s="26"/>
    </row>
    <row r="54" spans="2:12" s="1" customFormat="1" ht="12.6" customHeight="1">
      <c r="B54" s="26"/>
      <c r="C54" s="23" t="s">
        <v>23</v>
      </c>
      <c r="F54" s="15" t="str">
        <f>E15</f>
        <v>Povodí Moravy, s.p.</v>
      </c>
      <c r="I54" s="23" t="s">
        <v>29</v>
      </c>
      <c r="J54" s="24" t="str">
        <f>E21</f>
        <v>Legene s.r.o.</v>
      </c>
      <c r="L54" s="26"/>
    </row>
    <row r="55" spans="2:12" s="1" customFormat="1" ht="12.6" customHeight="1">
      <c r="B55" s="26"/>
      <c r="C55" s="23" t="s">
        <v>27</v>
      </c>
      <c r="F55" s="15" t="str">
        <f>IF(E18="","",E18)</f>
        <v xml:space="preserve"> </v>
      </c>
      <c r="I55" s="23" t="s">
        <v>32</v>
      </c>
      <c r="J55" s="24" t="str">
        <f>E24</f>
        <v xml:space="preserve"> </v>
      </c>
      <c r="L55" s="26"/>
    </row>
    <row r="56" spans="2:12" s="1" customFormat="1" ht="10.35" customHeight="1">
      <c r="B56" s="26"/>
      <c r="L56" s="26"/>
    </row>
    <row r="57" spans="2:12" s="1" customFormat="1" ht="29.25" customHeight="1">
      <c r="B57" s="26"/>
      <c r="C57" s="90" t="s">
        <v>93</v>
      </c>
      <c r="D57" s="84"/>
      <c r="E57" s="84"/>
      <c r="F57" s="84"/>
      <c r="G57" s="84"/>
      <c r="H57" s="84"/>
      <c r="I57" s="84"/>
      <c r="J57" s="91" t="s">
        <v>94</v>
      </c>
      <c r="K57" s="84"/>
      <c r="L57" s="26"/>
    </row>
    <row r="58" spans="2:12" s="1" customFormat="1" ht="10.35" customHeight="1">
      <c r="B58" s="26"/>
      <c r="L58" s="26"/>
    </row>
    <row r="59" spans="2:47" s="1" customFormat="1" ht="22.9" customHeight="1">
      <c r="B59" s="26"/>
      <c r="C59" s="92" t="s">
        <v>67</v>
      </c>
      <c r="J59" s="58">
        <f>J89</f>
        <v>0</v>
      </c>
      <c r="L59" s="26"/>
      <c r="AU59" s="15" t="s">
        <v>95</v>
      </c>
    </row>
    <row r="60" spans="2:12" s="7" customFormat="1" ht="24.95" customHeight="1">
      <c r="B60" s="93"/>
      <c r="D60" s="94" t="s">
        <v>96</v>
      </c>
      <c r="E60" s="95"/>
      <c r="F60" s="95"/>
      <c r="G60" s="95"/>
      <c r="H60" s="95"/>
      <c r="I60" s="95"/>
      <c r="J60" s="96">
        <f>J90</f>
        <v>0</v>
      </c>
      <c r="L60" s="93"/>
    </row>
    <row r="61" spans="2:12" s="8" customFormat="1" ht="19.9" customHeight="1">
      <c r="B61" s="97"/>
      <c r="D61" s="98" t="s">
        <v>97</v>
      </c>
      <c r="E61" s="99"/>
      <c r="F61" s="99"/>
      <c r="G61" s="99"/>
      <c r="H61" s="99"/>
      <c r="I61" s="99"/>
      <c r="J61" s="100">
        <f>J91</f>
        <v>0</v>
      </c>
      <c r="L61" s="97"/>
    </row>
    <row r="62" spans="2:12" s="8" customFormat="1" ht="19.9" customHeight="1">
      <c r="B62" s="97"/>
      <c r="D62" s="98" t="s">
        <v>98</v>
      </c>
      <c r="E62" s="99"/>
      <c r="F62" s="99"/>
      <c r="G62" s="99"/>
      <c r="H62" s="99"/>
      <c r="I62" s="99"/>
      <c r="J62" s="100">
        <f>J321</f>
        <v>0</v>
      </c>
      <c r="L62" s="97"/>
    </row>
    <row r="63" spans="2:12" s="8" customFormat="1" ht="19.9" customHeight="1">
      <c r="B63" s="97"/>
      <c r="D63" s="98" t="s">
        <v>99</v>
      </c>
      <c r="E63" s="99"/>
      <c r="F63" s="99"/>
      <c r="G63" s="99"/>
      <c r="H63" s="99"/>
      <c r="I63" s="99"/>
      <c r="J63" s="100">
        <f>J335</f>
        <v>0</v>
      </c>
      <c r="L63" s="97"/>
    </row>
    <row r="64" spans="2:12" s="8" customFormat="1" ht="19.9" customHeight="1">
      <c r="B64" s="97"/>
      <c r="D64" s="98" t="s">
        <v>100</v>
      </c>
      <c r="E64" s="99"/>
      <c r="F64" s="99"/>
      <c r="G64" s="99"/>
      <c r="H64" s="99"/>
      <c r="I64" s="99"/>
      <c r="J64" s="100">
        <f>J340</f>
        <v>0</v>
      </c>
      <c r="L64" s="97"/>
    </row>
    <row r="65" spans="2:12" s="8" customFormat="1" ht="19.9" customHeight="1">
      <c r="B65" s="97"/>
      <c r="D65" s="98" t="s">
        <v>101</v>
      </c>
      <c r="E65" s="99"/>
      <c r="F65" s="99"/>
      <c r="G65" s="99"/>
      <c r="H65" s="99"/>
      <c r="I65" s="99"/>
      <c r="J65" s="100">
        <f>J356</f>
        <v>0</v>
      </c>
      <c r="L65" s="97"/>
    </row>
    <row r="66" spans="2:12" s="8" customFormat="1" ht="19.9" customHeight="1">
      <c r="B66" s="97"/>
      <c r="D66" s="98" t="s">
        <v>102</v>
      </c>
      <c r="E66" s="99"/>
      <c r="F66" s="99"/>
      <c r="G66" s="99"/>
      <c r="H66" s="99"/>
      <c r="I66" s="99"/>
      <c r="J66" s="100">
        <f>J373</f>
        <v>0</v>
      </c>
      <c r="L66" s="97"/>
    </row>
    <row r="67" spans="2:12" s="8" customFormat="1" ht="19.9" customHeight="1">
      <c r="B67" s="97"/>
      <c r="D67" s="98" t="s">
        <v>103</v>
      </c>
      <c r="E67" s="99"/>
      <c r="F67" s="99"/>
      <c r="G67" s="99"/>
      <c r="H67" s="99"/>
      <c r="I67" s="99"/>
      <c r="J67" s="100">
        <f>J404</f>
        <v>0</v>
      </c>
      <c r="L67" s="97"/>
    </row>
    <row r="68" spans="2:12" s="8" customFormat="1" ht="19.9" customHeight="1">
      <c r="B68" s="97"/>
      <c r="D68" s="98" t="s">
        <v>104</v>
      </c>
      <c r="E68" s="99"/>
      <c r="F68" s="99"/>
      <c r="G68" s="99"/>
      <c r="H68" s="99"/>
      <c r="I68" s="99"/>
      <c r="J68" s="100">
        <f>J424</f>
        <v>0</v>
      </c>
      <c r="L68" s="97"/>
    </row>
    <row r="69" spans="2:12" s="8" customFormat="1" ht="19.9" customHeight="1">
      <c r="B69" s="97"/>
      <c r="D69" s="98" t="s">
        <v>105</v>
      </c>
      <c r="E69" s="99"/>
      <c r="F69" s="99"/>
      <c r="G69" s="99"/>
      <c r="H69" s="99"/>
      <c r="I69" s="99"/>
      <c r="J69" s="100">
        <f>J481</f>
        <v>0</v>
      </c>
      <c r="L69" s="97"/>
    </row>
    <row r="70" spans="2:12" s="1" customFormat="1" ht="21.75" customHeight="1">
      <c r="B70" s="26"/>
      <c r="L70" s="26"/>
    </row>
    <row r="71" spans="2:12" s="1" customFormat="1" ht="6.95" customHeight="1">
      <c r="B71" s="36"/>
      <c r="C71" s="37"/>
      <c r="D71" s="37"/>
      <c r="E71" s="37"/>
      <c r="F71" s="37"/>
      <c r="G71" s="37"/>
      <c r="H71" s="37"/>
      <c r="I71" s="37"/>
      <c r="J71" s="37"/>
      <c r="K71" s="37"/>
      <c r="L71" s="26"/>
    </row>
    <row r="75" spans="2:12" s="1" customFormat="1" ht="6.95" customHeight="1">
      <c r="B75" s="38"/>
      <c r="C75" s="39"/>
      <c r="D75" s="39"/>
      <c r="E75" s="39"/>
      <c r="F75" s="39"/>
      <c r="G75" s="39"/>
      <c r="H75" s="39"/>
      <c r="I75" s="39"/>
      <c r="J75" s="39"/>
      <c r="K75" s="39"/>
      <c r="L75" s="26"/>
    </row>
    <row r="76" spans="2:12" s="1" customFormat="1" ht="24.95" customHeight="1">
      <c r="B76" s="26"/>
      <c r="C76" s="19" t="s">
        <v>106</v>
      </c>
      <c r="L76" s="26"/>
    </row>
    <row r="77" spans="2:12" s="1" customFormat="1" ht="6.95" customHeight="1">
      <c r="B77" s="26"/>
      <c r="L77" s="26"/>
    </row>
    <row r="78" spans="2:12" s="1" customFormat="1" ht="12" customHeight="1">
      <c r="B78" s="26"/>
      <c r="C78" s="23" t="s">
        <v>15</v>
      </c>
      <c r="L78" s="26"/>
    </row>
    <row r="79" spans="2:12" s="1" customFormat="1" ht="14.45" customHeight="1">
      <c r="B79" s="26"/>
      <c r="E79" s="298" t="str">
        <f>E7</f>
        <v>Vinarský potok, Vinary - oprava zatrubněné části</v>
      </c>
      <c r="F79" s="299"/>
      <c r="G79" s="299"/>
      <c r="H79" s="299"/>
      <c r="L79" s="26"/>
    </row>
    <row r="80" spans="2:12" s="1" customFormat="1" ht="12" customHeight="1">
      <c r="B80" s="26"/>
      <c r="C80" s="23" t="s">
        <v>90</v>
      </c>
      <c r="L80" s="26"/>
    </row>
    <row r="81" spans="2:12" s="1" customFormat="1" ht="14.45" customHeight="1">
      <c r="B81" s="26"/>
      <c r="E81" s="293" t="str">
        <f>E9</f>
        <v>SO 01 - Oprava zatrubnění</v>
      </c>
      <c r="F81" s="270"/>
      <c r="G81" s="270"/>
      <c r="H81" s="270"/>
      <c r="L81" s="26"/>
    </row>
    <row r="82" spans="2:12" s="1" customFormat="1" ht="6.95" customHeight="1">
      <c r="B82" s="26"/>
      <c r="L82" s="26"/>
    </row>
    <row r="83" spans="2:12" s="1" customFormat="1" ht="12" customHeight="1">
      <c r="B83" s="26"/>
      <c r="C83" s="23" t="s">
        <v>19</v>
      </c>
      <c r="F83" s="15" t="str">
        <f>F12</f>
        <v>Vinary</v>
      </c>
      <c r="I83" s="23" t="s">
        <v>21</v>
      </c>
      <c r="J83" s="43" t="str">
        <f>IF(J12="","",J12)</f>
        <v>16. 7. 2018</v>
      </c>
      <c r="L83" s="26"/>
    </row>
    <row r="84" spans="2:12" s="1" customFormat="1" ht="6.95" customHeight="1">
      <c r="B84" s="26"/>
      <c r="L84" s="26"/>
    </row>
    <row r="85" spans="2:12" s="1" customFormat="1" ht="12.6" customHeight="1">
      <c r="B85" s="26"/>
      <c r="C85" s="23" t="s">
        <v>23</v>
      </c>
      <c r="F85" s="15" t="str">
        <f>E15</f>
        <v>Povodí Moravy, s.p.</v>
      </c>
      <c r="I85" s="23" t="s">
        <v>29</v>
      </c>
      <c r="J85" s="24" t="str">
        <f>E21</f>
        <v>Legene s.r.o.</v>
      </c>
      <c r="L85" s="26"/>
    </row>
    <row r="86" spans="2:12" s="1" customFormat="1" ht="12.6" customHeight="1">
      <c r="B86" s="26"/>
      <c r="C86" s="23" t="s">
        <v>27</v>
      </c>
      <c r="F86" s="15" t="str">
        <f>IF(E18="","",E18)</f>
        <v xml:space="preserve"> </v>
      </c>
      <c r="I86" s="23" t="s">
        <v>32</v>
      </c>
      <c r="J86" s="24" t="str">
        <f>E24</f>
        <v xml:space="preserve"> </v>
      </c>
      <c r="L86" s="26"/>
    </row>
    <row r="87" spans="2:12" s="1" customFormat="1" ht="10.35" customHeight="1">
      <c r="B87" s="26"/>
      <c r="L87" s="26"/>
    </row>
    <row r="88" spans="2:20" s="9" customFormat="1" ht="29.25" customHeight="1">
      <c r="B88" s="101"/>
      <c r="C88" s="102" t="s">
        <v>107</v>
      </c>
      <c r="D88" s="103" t="s">
        <v>54</v>
      </c>
      <c r="E88" s="103" t="s">
        <v>50</v>
      </c>
      <c r="F88" s="103" t="s">
        <v>51</v>
      </c>
      <c r="G88" s="103" t="s">
        <v>108</v>
      </c>
      <c r="H88" s="103" t="s">
        <v>109</v>
      </c>
      <c r="I88" s="103" t="s">
        <v>110</v>
      </c>
      <c r="J88" s="103" t="s">
        <v>94</v>
      </c>
      <c r="K88" s="104" t="s">
        <v>111</v>
      </c>
      <c r="L88" s="101"/>
      <c r="M88" s="51" t="s">
        <v>3</v>
      </c>
      <c r="N88" s="52" t="s">
        <v>39</v>
      </c>
      <c r="O88" s="52" t="s">
        <v>112</v>
      </c>
      <c r="P88" s="52" t="s">
        <v>113</v>
      </c>
      <c r="Q88" s="52" t="s">
        <v>114</v>
      </c>
      <c r="R88" s="52" t="s">
        <v>115</v>
      </c>
      <c r="S88" s="52" t="s">
        <v>116</v>
      </c>
      <c r="T88" s="53" t="s">
        <v>117</v>
      </c>
    </row>
    <row r="89" spans="2:63" s="1" customFormat="1" ht="22.9" customHeight="1">
      <c r="B89" s="26"/>
      <c r="C89" s="56" t="s">
        <v>118</v>
      </c>
      <c r="J89" s="105">
        <f>BK89</f>
        <v>0</v>
      </c>
      <c r="L89" s="26"/>
      <c r="M89" s="54"/>
      <c r="N89" s="44"/>
      <c r="O89" s="44"/>
      <c r="P89" s="106">
        <f>P90</f>
        <v>3147.941986</v>
      </c>
      <c r="Q89" s="44"/>
      <c r="R89" s="106">
        <f>R90</f>
        <v>569.34800707</v>
      </c>
      <c r="S89" s="44"/>
      <c r="T89" s="107">
        <f>T90</f>
        <v>66.57230000000001</v>
      </c>
      <c r="AT89" s="15" t="s">
        <v>68</v>
      </c>
      <c r="AU89" s="15" t="s">
        <v>95</v>
      </c>
      <c r="BK89" s="108">
        <f>BK90</f>
        <v>0</v>
      </c>
    </row>
    <row r="90" spans="2:63" s="10" customFormat="1" ht="25.9" customHeight="1">
      <c r="B90" s="109"/>
      <c r="D90" s="110" t="s">
        <v>68</v>
      </c>
      <c r="E90" s="111" t="s">
        <v>119</v>
      </c>
      <c r="F90" s="111" t="s">
        <v>120</v>
      </c>
      <c r="J90" s="112">
        <f>BK90</f>
        <v>0</v>
      </c>
      <c r="L90" s="109"/>
      <c r="M90" s="113"/>
      <c r="N90" s="114"/>
      <c r="O90" s="114"/>
      <c r="P90" s="115">
        <f>P91+P321+P335+P340+P356+P373+P404+P424+P481</f>
        <v>3147.941986</v>
      </c>
      <c r="Q90" s="114"/>
      <c r="R90" s="115">
        <f>R91+R321+R335+R340+R356+R373+R404+R424+R481</f>
        <v>569.34800707</v>
      </c>
      <c r="S90" s="114"/>
      <c r="T90" s="116">
        <f>T91+T321+T335+T340+T356+T373+T404+T424+T481</f>
        <v>66.57230000000001</v>
      </c>
      <c r="AR90" s="110" t="s">
        <v>77</v>
      </c>
      <c r="AT90" s="117" t="s">
        <v>68</v>
      </c>
      <c r="AU90" s="117" t="s">
        <v>69</v>
      </c>
      <c r="AY90" s="110" t="s">
        <v>121</v>
      </c>
      <c r="BK90" s="118">
        <f>BK91+BK321+BK335+BK340+BK356+BK373+BK404+BK424+BK481</f>
        <v>0</v>
      </c>
    </row>
    <row r="91" spans="2:63" s="10" customFormat="1" ht="22.9" customHeight="1">
      <c r="B91" s="109"/>
      <c r="D91" s="110" t="s">
        <v>68</v>
      </c>
      <c r="E91" s="119" t="s">
        <v>77</v>
      </c>
      <c r="F91" s="119" t="s">
        <v>122</v>
      </c>
      <c r="J91" s="120">
        <f>BK91</f>
        <v>0</v>
      </c>
      <c r="L91" s="109"/>
      <c r="M91" s="113"/>
      <c r="N91" s="114"/>
      <c r="O91" s="114"/>
      <c r="P91" s="115">
        <f>SUM(P92:P320)</f>
        <v>672.6841870000001</v>
      </c>
      <c r="Q91" s="114"/>
      <c r="R91" s="115">
        <f>SUM(R92:R320)</f>
        <v>363.29755040000003</v>
      </c>
      <c r="S91" s="114"/>
      <c r="T91" s="116">
        <f>SUM(T92:T320)</f>
        <v>1.7759999999999998</v>
      </c>
      <c r="AR91" s="110" t="s">
        <v>77</v>
      </c>
      <c r="AT91" s="117" t="s">
        <v>68</v>
      </c>
      <c r="AU91" s="117" t="s">
        <v>77</v>
      </c>
      <c r="AY91" s="110" t="s">
        <v>121</v>
      </c>
      <c r="BK91" s="118">
        <f>SUM(BK92:BK320)</f>
        <v>0</v>
      </c>
    </row>
    <row r="92" spans="2:65" s="1" customFormat="1" ht="20.45" customHeight="1">
      <c r="B92" s="121"/>
      <c r="C92" s="122" t="s">
        <v>77</v>
      </c>
      <c r="D92" s="122" t="s">
        <v>123</v>
      </c>
      <c r="E92" s="123" t="s">
        <v>124</v>
      </c>
      <c r="F92" s="124" t="s">
        <v>125</v>
      </c>
      <c r="G92" s="125" t="s">
        <v>126</v>
      </c>
      <c r="H92" s="126">
        <v>0.51</v>
      </c>
      <c r="I92" s="260">
        <v>0</v>
      </c>
      <c r="J92" s="127">
        <f>ROUND(I92*H92,2)</f>
        <v>0</v>
      </c>
      <c r="K92" s="124" t="s">
        <v>127</v>
      </c>
      <c r="L92" s="26"/>
      <c r="M92" s="46" t="s">
        <v>3</v>
      </c>
      <c r="N92" s="128" t="s">
        <v>40</v>
      </c>
      <c r="O92" s="129">
        <v>5.182</v>
      </c>
      <c r="P92" s="129">
        <f>O92*H92</f>
        <v>2.6428200000000004</v>
      </c>
      <c r="Q92" s="129">
        <v>0</v>
      </c>
      <c r="R92" s="129">
        <f>Q92*H92</f>
        <v>0</v>
      </c>
      <c r="S92" s="129">
        <v>0</v>
      </c>
      <c r="T92" s="130">
        <f>S92*H92</f>
        <v>0</v>
      </c>
      <c r="AR92" s="15" t="s">
        <v>128</v>
      </c>
      <c r="AT92" s="15" t="s">
        <v>123</v>
      </c>
      <c r="AU92" s="15" t="s">
        <v>79</v>
      </c>
      <c r="AY92" s="15" t="s">
        <v>121</v>
      </c>
      <c r="BE92" s="131">
        <f>IF(N92="základní",J92,0)</f>
        <v>0</v>
      </c>
      <c r="BF92" s="131">
        <f>IF(N92="snížená",J92,0)</f>
        <v>0</v>
      </c>
      <c r="BG92" s="131">
        <f>IF(N92="zákl. přenesená",J92,0)</f>
        <v>0</v>
      </c>
      <c r="BH92" s="131">
        <f>IF(N92="sníž. přenesená",J92,0)</f>
        <v>0</v>
      </c>
      <c r="BI92" s="131">
        <f>IF(N92="nulová",J92,0)</f>
        <v>0</v>
      </c>
      <c r="BJ92" s="15" t="s">
        <v>77</v>
      </c>
      <c r="BK92" s="131">
        <f>ROUND(I92*H92,2)</f>
        <v>0</v>
      </c>
      <c r="BL92" s="15" t="s">
        <v>128</v>
      </c>
      <c r="BM92" s="15" t="s">
        <v>129</v>
      </c>
    </row>
    <row r="93" spans="2:47" s="1" customFormat="1" ht="12">
      <c r="B93" s="26"/>
      <c r="D93" s="132" t="s">
        <v>130</v>
      </c>
      <c r="F93" s="133" t="s">
        <v>131</v>
      </c>
      <c r="L93" s="26"/>
      <c r="M93" s="134"/>
      <c r="N93" s="47"/>
      <c r="O93" s="47"/>
      <c r="P93" s="47"/>
      <c r="Q93" s="47"/>
      <c r="R93" s="47"/>
      <c r="S93" s="47"/>
      <c r="T93" s="48"/>
      <c r="AT93" s="15" t="s">
        <v>130</v>
      </c>
      <c r="AU93" s="15" t="s">
        <v>79</v>
      </c>
    </row>
    <row r="94" spans="2:47" s="1" customFormat="1" ht="48.75">
      <c r="B94" s="26"/>
      <c r="D94" s="132" t="s">
        <v>132</v>
      </c>
      <c r="F94" s="135" t="s">
        <v>133</v>
      </c>
      <c r="L94" s="26"/>
      <c r="M94" s="134"/>
      <c r="N94" s="47"/>
      <c r="O94" s="47"/>
      <c r="P94" s="47"/>
      <c r="Q94" s="47"/>
      <c r="R94" s="47"/>
      <c r="S94" s="47"/>
      <c r="T94" s="48"/>
      <c r="AT94" s="15" t="s">
        <v>132</v>
      </c>
      <c r="AU94" s="15" t="s">
        <v>79</v>
      </c>
    </row>
    <row r="95" spans="2:51" s="11" customFormat="1" ht="12">
      <c r="B95" s="136"/>
      <c r="D95" s="132" t="s">
        <v>134</v>
      </c>
      <c r="E95" s="137" t="s">
        <v>3</v>
      </c>
      <c r="F95" s="138" t="s">
        <v>135</v>
      </c>
      <c r="H95" s="139">
        <v>0.51</v>
      </c>
      <c r="L95" s="136"/>
      <c r="M95" s="140"/>
      <c r="N95" s="141"/>
      <c r="O95" s="141"/>
      <c r="P95" s="141"/>
      <c r="Q95" s="141"/>
      <c r="R95" s="141"/>
      <c r="S95" s="141"/>
      <c r="T95" s="142"/>
      <c r="AT95" s="137" t="s">
        <v>134</v>
      </c>
      <c r="AU95" s="137" t="s">
        <v>79</v>
      </c>
      <c r="AV95" s="11" t="s">
        <v>79</v>
      </c>
      <c r="AW95" s="11" t="s">
        <v>31</v>
      </c>
      <c r="AX95" s="11" t="s">
        <v>77</v>
      </c>
      <c r="AY95" s="137" t="s">
        <v>121</v>
      </c>
    </row>
    <row r="96" spans="2:65" s="1" customFormat="1" ht="20.45" customHeight="1">
      <c r="B96" s="121"/>
      <c r="C96" s="122" t="s">
        <v>79</v>
      </c>
      <c r="D96" s="122" t="s">
        <v>123</v>
      </c>
      <c r="E96" s="123" t="s">
        <v>136</v>
      </c>
      <c r="F96" s="124" t="s">
        <v>137</v>
      </c>
      <c r="G96" s="125" t="s">
        <v>138</v>
      </c>
      <c r="H96" s="126">
        <v>5</v>
      </c>
      <c r="I96" s="260">
        <v>0</v>
      </c>
      <c r="J96" s="127">
        <f>ROUND(I96*H96,2)</f>
        <v>0</v>
      </c>
      <c r="K96" s="124" t="s">
        <v>127</v>
      </c>
      <c r="L96" s="26"/>
      <c r="M96" s="46" t="s">
        <v>3</v>
      </c>
      <c r="N96" s="128" t="s">
        <v>40</v>
      </c>
      <c r="O96" s="129">
        <v>0.28</v>
      </c>
      <c r="P96" s="129">
        <f>O96*H96</f>
        <v>1.4000000000000001</v>
      </c>
      <c r="Q96" s="129">
        <v>0</v>
      </c>
      <c r="R96" s="129">
        <f>Q96*H96</f>
        <v>0</v>
      </c>
      <c r="S96" s="129">
        <v>0</v>
      </c>
      <c r="T96" s="130">
        <f>S96*H96</f>
        <v>0</v>
      </c>
      <c r="AR96" s="15" t="s">
        <v>128</v>
      </c>
      <c r="AT96" s="15" t="s">
        <v>123</v>
      </c>
      <c r="AU96" s="15" t="s">
        <v>79</v>
      </c>
      <c r="AY96" s="15" t="s">
        <v>121</v>
      </c>
      <c r="BE96" s="131">
        <f>IF(N96="základní",J96,0)</f>
        <v>0</v>
      </c>
      <c r="BF96" s="131">
        <f>IF(N96="snížená",J96,0)</f>
        <v>0</v>
      </c>
      <c r="BG96" s="131">
        <f>IF(N96="zákl. přenesená",J96,0)</f>
        <v>0</v>
      </c>
      <c r="BH96" s="131">
        <f>IF(N96="sníž. přenesená",J96,0)</f>
        <v>0</v>
      </c>
      <c r="BI96" s="131">
        <f>IF(N96="nulová",J96,0)</f>
        <v>0</v>
      </c>
      <c r="BJ96" s="15" t="s">
        <v>77</v>
      </c>
      <c r="BK96" s="131">
        <f>ROUND(I96*H96,2)</f>
        <v>0</v>
      </c>
      <c r="BL96" s="15" t="s">
        <v>128</v>
      </c>
      <c r="BM96" s="15" t="s">
        <v>139</v>
      </c>
    </row>
    <row r="97" spans="2:47" s="1" customFormat="1" ht="19.5">
      <c r="B97" s="26"/>
      <c r="D97" s="132" t="s">
        <v>130</v>
      </c>
      <c r="F97" s="133" t="s">
        <v>140</v>
      </c>
      <c r="L97" s="26"/>
      <c r="M97" s="134"/>
      <c r="N97" s="47"/>
      <c r="O97" s="47"/>
      <c r="P97" s="47"/>
      <c r="Q97" s="47"/>
      <c r="R97" s="47"/>
      <c r="S97" s="47"/>
      <c r="T97" s="48"/>
      <c r="AT97" s="15" t="s">
        <v>130</v>
      </c>
      <c r="AU97" s="15" t="s">
        <v>79</v>
      </c>
    </row>
    <row r="98" spans="2:47" s="1" customFormat="1" ht="107.25">
      <c r="B98" s="26"/>
      <c r="D98" s="132" t="s">
        <v>132</v>
      </c>
      <c r="F98" s="135" t="s">
        <v>141</v>
      </c>
      <c r="L98" s="26"/>
      <c r="M98" s="134"/>
      <c r="N98" s="47"/>
      <c r="O98" s="47"/>
      <c r="P98" s="47"/>
      <c r="Q98" s="47"/>
      <c r="R98" s="47"/>
      <c r="S98" s="47"/>
      <c r="T98" s="48"/>
      <c r="AT98" s="15" t="s">
        <v>132</v>
      </c>
      <c r="AU98" s="15" t="s">
        <v>79</v>
      </c>
    </row>
    <row r="99" spans="2:65" s="1" customFormat="1" ht="20.45" customHeight="1">
      <c r="B99" s="121"/>
      <c r="C99" s="122" t="s">
        <v>142</v>
      </c>
      <c r="D99" s="122" t="s">
        <v>123</v>
      </c>
      <c r="E99" s="123" t="s">
        <v>143</v>
      </c>
      <c r="F99" s="124" t="s">
        <v>144</v>
      </c>
      <c r="G99" s="125" t="s">
        <v>138</v>
      </c>
      <c r="H99" s="126">
        <v>5</v>
      </c>
      <c r="I99" s="260">
        <v>0</v>
      </c>
      <c r="J99" s="127">
        <f>ROUND(I99*H99,2)</f>
        <v>0</v>
      </c>
      <c r="K99" s="124" t="s">
        <v>127</v>
      </c>
      <c r="L99" s="26"/>
      <c r="M99" s="46" t="s">
        <v>3</v>
      </c>
      <c r="N99" s="128" t="s">
        <v>40</v>
      </c>
      <c r="O99" s="129">
        <v>0.659</v>
      </c>
      <c r="P99" s="129">
        <f>O99*H99</f>
        <v>3.295</v>
      </c>
      <c r="Q99" s="129">
        <v>5E-05</v>
      </c>
      <c r="R99" s="129">
        <f>Q99*H99</f>
        <v>0.00025</v>
      </c>
      <c r="S99" s="129">
        <v>0</v>
      </c>
      <c r="T99" s="130">
        <f>S99*H99</f>
        <v>0</v>
      </c>
      <c r="AR99" s="15" t="s">
        <v>128</v>
      </c>
      <c r="AT99" s="15" t="s">
        <v>123</v>
      </c>
      <c r="AU99" s="15" t="s">
        <v>79</v>
      </c>
      <c r="AY99" s="15" t="s">
        <v>121</v>
      </c>
      <c r="BE99" s="131">
        <f>IF(N99="základní",J99,0)</f>
        <v>0</v>
      </c>
      <c r="BF99" s="131">
        <f>IF(N99="snížená",J99,0)</f>
        <v>0</v>
      </c>
      <c r="BG99" s="131">
        <f>IF(N99="zákl. přenesená",J99,0)</f>
        <v>0</v>
      </c>
      <c r="BH99" s="131">
        <f>IF(N99="sníž. přenesená",J99,0)</f>
        <v>0</v>
      </c>
      <c r="BI99" s="131">
        <f>IF(N99="nulová",J99,0)</f>
        <v>0</v>
      </c>
      <c r="BJ99" s="15" t="s">
        <v>77</v>
      </c>
      <c r="BK99" s="131">
        <f>ROUND(I99*H99,2)</f>
        <v>0</v>
      </c>
      <c r="BL99" s="15" t="s">
        <v>128</v>
      </c>
      <c r="BM99" s="15" t="s">
        <v>145</v>
      </c>
    </row>
    <row r="100" spans="2:47" s="1" customFormat="1" ht="19.5">
      <c r="B100" s="26"/>
      <c r="D100" s="132" t="s">
        <v>130</v>
      </c>
      <c r="F100" s="133" t="s">
        <v>146</v>
      </c>
      <c r="L100" s="26"/>
      <c r="M100" s="134"/>
      <c r="N100" s="47"/>
      <c r="O100" s="47"/>
      <c r="P100" s="47"/>
      <c r="Q100" s="47"/>
      <c r="R100" s="47"/>
      <c r="S100" s="47"/>
      <c r="T100" s="48"/>
      <c r="AT100" s="15" t="s">
        <v>130</v>
      </c>
      <c r="AU100" s="15" t="s">
        <v>79</v>
      </c>
    </row>
    <row r="101" spans="2:47" s="1" customFormat="1" ht="97.5">
      <c r="B101" s="26"/>
      <c r="D101" s="132" t="s">
        <v>132</v>
      </c>
      <c r="F101" s="135" t="s">
        <v>147</v>
      </c>
      <c r="L101" s="26"/>
      <c r="M101" s="134"/>
      <c r="N101" s="47"/>
      <c r="O101" s="47"/>
      <c r="P101" s="47"/>
      <c r="Q101" s="47"/>
      <c r="R101" s="47"/>
      <c r="S101" s="47"/>
      <c r="T101" s="48"/>
      <c r="AT101" s="15" t="s">
        <v>132</v>
      </c>
      <c r="AU101" s="15" t="s">
        <v>79</v>
      </c>
    </row>
    <row r="102" spans="2:65" s="1" customFormat="1" ht="20.45" customHeight="1">
      <c r="B102" s="121"/>
      <c r="C102" s="122" t="s">
        <v>128</v>
      </c>
      <c r="D102" s="122" t="s">
        <v>123</v>
      </c>
      <c r="E102" s="123" t="s">
        <v>148</v>
      </c>
      <c r="F102" s="124" t="s">
        <v>149</v>
      </c>
      <c r="G102" s="125" t="s">
        <v>150</v>
      </c>
      <c r="H102" s="126">
        <v>3</v>
      </c>
      <c r="I102" s="260">
        <v>0</v>
      </c>
      <c r="J102" s="127">
        <f>ROUND(I102*H102,2)</f>
        <v>0</v>
      </c>
      <c r="K102" s="124" t="s">
        <v>127</v>
      </c>
      <c r="L102" s="26"/>
      <c r="M102" s="46" t="s">
        <v>3</v>
      </c>
      <c r="N102" s="128" t="s">
        <v>40</v>
      </c>
      <c r="O102" s="129">
        <v>0.272</v>
      </c>
      <c r="P102" s="129">
        <f>O102*H102</f>
        <v>0.8160000000000001</v>
      </c>
      <c r="Q102" s="129">
        <v>0</v>
      </c>
      <c r="R102" s="129">
        <f>Q102*H102</f>
        <v>0</v>
      </c>
      <c r="S102" s="129">
        <v>0.26</v>
      </c>
      <c r="T102" s="130">
        <f>S102*H102</f>
        <v>0.78</v>
      </c>
      <c r="AR102" s="15" t="s">
        <v>128</v>
      </c>
      <c r="AT102" s="15" t="s">
        <v>123</v>
      </c>
      <c r="AU102" s="15" t="s">
        <v>79</v>
      </c>
      <c r="AY102" s="15" t="s">
        <v>121</v>
      </c>
      <c r="BE102" s="131">
        <f>IF(N102="základní",J102,0)</f>
        <v>0</v>
      </c>
      <c r="BF102" s="131">
        <f>IF(N102="snížená",J102,0)</f>
        <v>0</v>
      </c>
      <c r="BG102" s="131">
        <f>IF(N102="zákl. přenesená",J102,0)</f>
        <v>0</v>
      </c>
      <c r="BH102" s="131">
        <f>IF(N102="sníž. přenesená",J102,0)</f>
        <v>0</v>
      </c>
      <c r="BI102" s="131">
        <f>IF(N102="nulová",J102,0)</f>
        <v>0</v>
      </c>
      <c r="BJ102" s="15" t="s">
        <v>77</v>
      </c>
      <c r="BK102" s="131">
        <f>ROUND(I102*H102,2)</f>
        <v>0</v>
      </c>
      <c r="BL102" s="15" t="s">
        <v>128</v>
      </c>
      <c r="BM102" s="15" t="s">
        <v>151</v>
      </c>
    </row>
    <row r="103" spans="2:47" s="1" customFormat="1" ht="19.5">
      <c r="B103" s="26"/>
      <c r="D103" s="132" t="s">
        <v>130</v>
      </c>
      <c r="F103" s="133" t="s">
        <v>152</v>
      </c>
      <c r="L103" s="26"/>
      <c r="M103" s="134"/>
      <c r="N103" s="47"/>
      <c r="O103" s="47"/>
      <c r="P103" s="47"/>
      <c r="Q103" s="47"/>
      <c r="R103" s="47"/>
      <c r="S103" s="47"/>
      <c r="T103" s="48"/>
      <c r="AT103" s="15" t="s">
        <v>130</v>
      </c>
      <c r="AU103" s="15" t="s">
        <v>79</v>
      </c>
    </row>
    <row r="104" spans="2:47" s="1" customFormat="1" ht="126.75">
      <c r="B104" s="26"/>
      <c r="D104" s="132" t="s">
        <v>132</v>
      </c>
      <c r="F104" s="135" t="s">
        <v>153</v>
      </c>
      <c r="L104" s="26"/>
      <c r="M104" s="134"/>
      <c r="N104" s="47"/>
      <c r="O104" s="47"/>
      <c r="P104" s="47"/>
      <c r="Q104" s="47"/>
      <c r="R104" s="47"/>
      <c r="S104" s="47"/>
      <c r="T104" s="48"/>
      <c r="AT104" s="15" t="s">
        <v>132</v>
      </c>
      <c r="AU104" s="15" t="s">
        <v>79</v>
      </c>
    </row>
    <row r="105" spans="2:65" s="1" customFormat="1" ht="20.45" customHeight="1">
      <c r="B105" s="121"/>
      <c r="C105" s="122" t="s">
        <v>154</v>
      </c>
      <c r="D105" s="122" t="s">
        <v>123</v>
      </c>
      <c r="E105" s="123" t="s">
        <v>155</v>
      </c>
      <c r="F105" s="124" t="s">
        <v>156</v>
      </c>
      <c r="G105" s="125" t="s">
        <v>150</v>
      </c>
      <c r="H105" s="126">
        <v>3</v>
      </c>
      <c r="I105" s="260">
        <v>0</v>
      </c>
      <c r="J105" s="127">
        <f>ROUND(I105*H105,2)</f>
        <v>0</v>
      </c>
      <c r="K105" s="124" t="s">
        <v>127</v>
      </c>
      <c r="L105" s="26"/>
      <c r="M105" s="46" t="s">
        <v>3</v>
      </c>
      <c r="N105" s="128" t="s">
        <v>40</v>
      </c>
      <c r="O105" s="129">
        <v>1.303</v>
      </c>
      <c r="P105" s="129">
        <f>O105*H105</f>
        <v>3.909</v>
      </c>
      <c r="Q105" s="129">
        <v>0</v>
      </c>
      <c r="R105" s="129">
        <f>Q105*H105</f>
        <v>0</v>
      </c>
      <c r="S105" s="129">
        <v>0.29</v>
      </c>
      <c r="T105" s="130">
        <f>S105*H105</f>
        <v>0.8699999999999999</v>
      </c>
      <c r="AR105" s="15" t="s">
        <v>128</v>
      </c>
      <c r="AT105" s="15" t="s">
        <v>123</v>
      </c>
      <c r="AU105" s="15" t="s">
        <v>79</v>
      </c>
      <c r="AY105" s="15" t="s">
        <v>121</v>
      </c>
      <c r="BE105" s="131">
        <f>IF(N105="základní",J105,0)</f>
        <v>0</v>
      </c>
      <c r="BF105" s="131">
        <f>IF(N105="snížená",J105,0)</f>
        <v>0</v>
      </c>
      <c r="BG105" s="131">
        <f>IF(N105="zákl. přenesená",J105,0)</f>
        <v>0</v>
      </c>
      <c r="BH105" s="131">
        <f>IF(N105="sníž. přenesená",J105,0)</f>
        <v>0</v>
      </c>
      <c r="BI105" s="131">
        <f>IF(N105="nulová",J105,0)</f>
        <v>0</v>
      </c>
      <c r="BJ105" s="15" t="s">
        <v>77</v>
      </c>
      <c r="BK105" s="131">
        <f>ROUND(I105*H105,2)</f>
        <v>0</v>
      </c>
      <c r="BL105" s="15" t="s">
        <v>128</v>
      </c>
      <c r="BM105" s="15" t="s">
        <v>157</v>
      </c>
    </row>
    <row r="106" spans="2:47" s="1" customFormat="1" ht="19.5">
      <c r="B106" s="26"/>
      <c r="D106" s="132" t="s">
        <v>130</v>
      </c>
      <c r="F106" s="133" t="s">
        <v>158</v>
      </c>
      <c r="L106" s="26"/>
      <c r="M106" s="134"/>
      <c r="N106" s="47"/>
      <c r="O106" s="47"/>
      <c r="P106" s="47"/>
      <c r="Q106" s="47"/>
      <c r="R106" s="47"/>
      <c r="S106" s="47"/>
      <c r="T106" s="48"/>
      <c r="AT106" s="15" t="s">
        <v>130</v>
      </c>
      <c r="AU106" s="15" t="s">
        <v>79</v>
      </c>
    </row>
    <row r="107" spans="2:47" s="1" customFormat="1" ht="204.75">
      <c r="B107" s="26"/>
      <c r="D107" s="132" t="s">
        <v>132</v>
      </c>
      <c r="F107" s="135" t="s">
        <v>159</v>
      </c>
      <c r="L107" s="26"/>
      <c r="M107" s="134"/>
      <c r="N107" s="47"/>
      <c r="O107" s="47"/>
      <c r="P107" s="47"/>
      <c r="Q107" s="47"/>
      <c r="R107" s="47"/>
      <c r="S107" s="47"/>
      <c r="T107" s="48"/>
      <c r="AT107" s="15" t="s">
        <v>132</v>
      </c>
      <c r="AU107" s="15" t="s">
        <v>79</v>
      </c>
    </row>
    <row r="108" spans="2:65" s="1" customFormat="1" ht="20.45" customHeight="1">
      <c r="B108" s="121"/>
      <c r="C108" s="122" t="s">
        <v>160</v>
      </c>
      <c r="D108" s="122" t="s">
        <v>123</v>
      </c>
      <c r="E108" s="123" t="s">
        <v>161</v>
      </c>
      <c r="F108" s="124" t="s">
        <v>162</v>
      </c>
      <c r="G108" s="125" t="s">
        <v>150</v>
      </c>
      <c r="H108" s="126">
        <v>157.5</v>
      </c>
      <c r="I108" s="260">
        <v>0</v>
      </c>
      <c r="J108" s="127">
        <f>ROUND(I108*H108,2)</f>
        <v>0</v>
      </c>
      <c r="K108" s="124" t="s">
        <v>127</v>
      </c>
      <c r="L108" s="26"/>
      <c r="M108" s="46" t="s">
        <v>3</v>
      </c>
      <c r="N108" s="128" t="s">
        <v>40</v>
      </c>
      <c r="O108" s="129">
        <v>0.064</v>
      </c>
      <c r="P108" s="129">
        <f>O108*H108</f>
        <v>10.08</v>
      </c>
      <c r="Q108" s="129">
        <v>0</v>
      </c>
      <c r="R108" s="129">
        <f>Q108*H108</f>
        <v>0</v>
      </c>
      <c r="S108" s="129">
        <v>0.0008</v>
      </c>
      <c r="T108" s="130">
        <f>S108*H108</f>
        <v>0.126</v>
      </c>
      <c r="AR108" s="15" t="s">
        <v>128</v>
      </c>
      <c r="AT108" s="15" t="s">
        <v>123</v>
      </c>
      <c r="AU108" s="15" t="s">
        <v>79</v>
      </c>
      <c r="AY108" s="15" t="s">
        <v>121</v>
      </c>
      <c r="BE108" s="131">
        <f>IF(N108="základní",J108,0)</f>
        <v>0</v>
      </c>
      <c r="BF108" s="131">
        <f>IF(N108="snížená",J108,0)</f>
        <v>0</v>
      </c>
      <c r="BG108" s="131">
        <f>IF(N108="zákl. přenesená",J108,0)</f>
        <v>0</v>
      </c>
      <c r="BH108" s="131">
        <f>IF(N108="sníž. přenesená",J108,0)</f>
        <v>0</v>
      </c>
      <c r="BI108" s="131">
        <f>IF(N108="nulová",J108,0)</f>
        <v>0</v>
      </c>
      <c r="BJ108" s="15" t="s">
        <v>77</v>
      </c>
      <c r="BK108" s="131">
        <f>ROUND(I108*H108,2)</f>
        <v>0</v>
      </c>
      <c r="BL108" s="15" t="s">
        <v>128</v>
      </c>
      <c r="BM108" s="15" t="s">
        <v>163</v>
      </c>
    </row>
    <row r="109" spans="2:47" s="1" customFormat="1" ht="12">
      <c r="B109" s="26"/>
      <c r="D109" s="132" t="s">
        <v>130</v>
      </c>
      <c r="F109" s="133" t="s">
        <v>164</v>
      </c>
      <c r="L109" s="26"/>
      <c r="M109" s="134"/>
      <c r="N109" s="47"/>
      <c r="O109" s="47"/>
      <c r="P109" s="47"/>
      <c r="Q109" s="47"/>
      <c r="R109" s="47"/>
      <c r="S109" s="47"/>
      <c r="T109" s="48"/>
      <c r="AT109" s="15" t="s">
        <v>130</v>
      </c>
      <c r="AU109" s="15" t="s">
        <v>79</v>
      </c>
    </row>
    <row r="110" spans="2:47" s="1" customFormat="1" ht="39">
      <c r="B110" s="26"/>
      <c r="D110" s="132" t="s">
        <v>132</v>
      </c>
      <c r="F110" s="135" t="s">
        <v>165</v>
      </c>
      <c r="L110" s="26"/>
      <c r="M110" s="134"/>
      <c r="N110" s="47"/>
      <c r="O110" s="47"/>
      <c r="P110" s="47"/>
      <c r="Q110" s="47"/>
      <c r="R110" s="47"/>
      <c r="S110" s="47"/>
      <c r="T110" s="48"/>
      <c r="AT110" s="15" t="s">
        <v>132</v>
      </c>
      <c r="AU110" s="15" t="s">
        <v>79</v>
      </c>
    </row>
    <row r="111" spans="2:51" s="12" customFormat="1" ht="12">
      <c r="B111" s="143"/>
      <c r="D111" s="132" t="s">
        <v>134</v>
      </c>
      <c r="E111" s="144" t="s">
        <v>3</v>
      </c>
      <c r="F111" s="145" t="s">
        <v>166</v>
      </c>
      <c r="H111" s="144" t="s">
        <v>3</v>
      </c>
      <c r="L111" s="143"/>
      <c r="M111" s="146"/>
      <c r="N111" s="147"/>
      <c r="O111" s="147"/>
      <c r="P111" s="147"/>
      <c r="Q111" s="147"/>
      <c r="R111" s="147"/>
      <c r="S111" s="147"/>
      <c r="T111" s="148"/>
      <c r="AT111" s="144" t="s">
        <v>134</v>
      </c>
      <c r="AU111" s="144" t="s">
        <v>79</v>
      </c>
      <c r="AV111" s="12" t="s">
        <v>77</v>
      </c>
      <c r="AW111" s="12" t="s">
        <v>31</v>
      </c>
      <c r="AX111" s="12" t="s">
        <v>69</v>
      </c>
      <c r="AY111" s="144" t="s">
        <v>121</v>
      </c>
    </row>
    <row r="112" spans="2:51" s="11" customFormat="1" ht="12">
      <c r="B112" s="136"/>
      <c r="D112" s="132" t="s">
        <v>134</v>
      </c>
      <c r="E112" s="137" t="s">
        <v>3</v>
      </c>
      <c r="F112" s="138" t="s">
        <v>167</v>
      </c>
      <c r="H112" s="139">
        <v>157.5</v>
      </c>
      <c r="L112" s="136"/>
      <c r="M112" s="140"/>
      <c r="N112" s="141"/>
      <c r="O112" s="141"/>
      <c r="P112" s="141"/>
      <c r="Q112" s="141"/>
      <c r="R112" s="141"/>
      <c r="S112" s="141"/>
      <c r="T112" s="142"/>
      <c r="AT112" s="137" t="s">
        <v>134</v>
      </c>
      <c r="AU112" s="137" t="s">
        <v>79</v>
      </c>
      <c r="AV112" s="11" t="s">
        <v>79</v>
      </c>
      <c r="AW112" s="11" t="s">
        <v>31</v>
      </c>
      <c r="AX112" s="11" t="s">
        <v>77</v>
      </c>
      <c r="AY112" s="137" t="s">
        <v>121</v>
      </c>
    </row>
    <row r="113" spans="2:65" s="1" customFormat="1" ht="20.45" customHeight="1">
      <c r="B113" s="121"/>
      <c r="C113" s="122" t="s">
        <v>168</v>
      </c>
      <c r="D113" s="122" t="s">
        <v>123</v>
      </c>
      <c r="E113" s="123" t="s">
        <v>169</v>
      </c>
      <c r="F113" s="124" t="s">
        <v>170</v>
      </c>
      <c r="G113" s="125" t="s">
        <v>171</v>
      </c>
      <c r="H113" s="126">
        <v>52</v>
      </c>
      <c r="I113" s="260">
        <v>0</v>
      </c>
      <c r="J113" s="127">
        <f>ROUND(I113*H113,2)</f>
        <v>0</v>
      </c>
      <c r="K113" s="124" t="s">
        <v>127</v>
      </c>
      <c r="L113" s="26"/>
      <c r="M113" s="46" t="s">
        <v>3</v>
      </c>
      <c r="N113" s="128" t="s">
        <v>40</v>
      </c>
      <c r="O113" s="129">
        <v>2.221</v>
      </c>
      <c r="P113" s="129">
        <f>O113*H113</f>
        <v>115.492</v>
      </c>
      <c r="Q113" s="129">
        <v>0.02102</v>
      </c>
      <c r="R113" s="129">
        <f>Q113*H113</f>
        <v>1.09304</v>
      </c>
      <c r="S113" s="129">
        <v>0</v>
      </c>
      <c r="T113" s="130">
        <f>S113*H113</f>
        <v>0</v>
      </c>
      <c r="AR113" s="15" t="s">
        <v>128</v>
      </c>
      <c r="AT113" s="15" t="s">
        <v>123</v>
      </c>
      <c r="AU113" s="15" t="s">
        <v>79</v>
      </c>
      <c r="AY113" s="15" t="s">
        <v>121</v>
      </c>
      <c r="BE113" s="131">
        <f>IF(N113="základní",J113,0)</f>
        <v>0</v>
      </c>
      <c r="BF113" s="131">
        <f>IF(N113="snížená",J113,0)</f>
        <v>0</v>
      </c>
      <c r="BG113" s="131">
        <f>IF(N113="zákl. přenesená",J113,0)</f>
        <v>0</v>
      </c>
      <c r="BH113" s="131">
        <f>IF(N113="sníž. přenesená",J113,0)</f>
        <v>0</v>
      </c>
      <c r="BI113" s="131">
        <f>IF(N113="nulová",J113,0)</f>
        <v>0</v>
      </c>
      <c r="BJ113" s="15" t="s">
        <v>77</v>
      </c>
      <c r="BK113" s="131">
        <f>ROUND(I113*H113,2)</f>
        <v>0</v>
      </c>
      <c r="BL113" s="15" t="s">
        <v>128</v>
      </c>
      <c r="BM113" s="15" t="s">
        <v>172</v>
      </c>
    </row>
    <row r="114" spans="2:47" s="1" customFormat="1" ht="12">
      <c r="B114" s="26"/>
      <c r="D114" s="132" t="s">
        <v>130</v>
      </c>
      <c r="F114" s="133" t="s">
        <v>173</v>
      </c>
      <c r="L114" s="26"/>
      <c r="M114" s="134"/>
      <c r="N114" s="47"/>
      <c r="O114" s="47"/>
      <c r="P114" s="47"/>
      <c r="Q114" s="47"/>
      <c r="R114" s="47"/>
      <c r="S114" s="47"/>
      <c r="T114" s="48"/>
      <c r="AT114" s="15" t="s">
        <v>130</v>
      </c>
      <c r="AU114" s="15" t="s">
        <v>79</v>
      </c>
    </row>
    <row r="115" spans="2:47" s="1" customFormat="1" ht="156">
      <c r="B115" s="26"/>
      <c r="D115" s="132" t="s">
        <v>132</v>
      </c>
      <c r="F115" s="135" t="s">
        <v>174</v>
      </c>
      <c r="L115" s="26"/>
      <c r="M115" s="134"/>
      <c r="N115" s="47"/>
      <c r="O115" s="47"/>
      <c r="P115" s="47"/>
      <c r="Q115" s="47"/>
      <c r="R115" s="47"/>
      <c r="S115" s="47"/>
      <c r="T115" s="48"/>
      <c r="AT115" s="15" t="s">
        <v>132</v>
      </c>
      <c r="AU115" s="15" t="s">
        <v>79</v>
      </c>
    </row>
    <row r="116" spans="2:65" s="1" customFormat="1" ht="20.45" customHeight="1">
      <c r="B116" s="121"/>
      <c r="C116" s="122" t="s">
        <v>175</v>
      </c>
      <c r="D116" s="122" t="s">
        <v>123</v>
      </c>
      <c r="E116" s="123" t="s">
        <v>176</v>
      </c>
      <c r="F116" s="124" t="s">
        <v>177</v>
      </c>
      <c r="G116" s="125" t="s">
        <v>178</v>
      </c>
      <c r="H116" s="126">
        <v>1440</v>
      </c>
      <c r="I116" s="260">
        <v>0</v>
      </c>
      <c r="J116" s="127">
        <f>ROUND(I116*H116,2)</f>
        <v>0</v>
      </c>
      <c r="K116" s="124" t="s">
        <v>127</v>
      </c>
      <c r="L116" s="26"/>
      <c r="M116" s="46" t="s">
        <v>3</v>
      </c>
      <c r="N116" s="128" t="s">
        <v>40</v>
      </c>
      <c r="O116" s="129">
        <v>0.2</v>
      </c>
      <c r="P116" s="129">
        <f>O116*H116</f>
        <v>288</v>
      </c>
      <c r="Q116" s="129">
        <v>0</v>
      </c>
      <c r="R116" s="129">
        <f>Q116*H116</f>
        <v>0</v>
      </c>
      <c r="S116" s="129">
        <v>0</v>
      </c>
      <c r="T116" s="130">
        <f>S116*H116</f>
        <v>0</v>
      </c>
      <c r="AR116" s="15" t="s">
        <v>128</v>
      </c>
      <c r="AT116" s="15" t="s">
        <v>123</v>
      </c>
      <c r="AU116" s="15" t="s">
        <v>79</v>
      </c>
      <c r="AY116" s="15" t="s">
        <v>121</v>
      </c>
      <c r="BE116" s="131">
        <f>IF(N116="základní",J116,0)</f>
        <v>0</v>
      </c>
      <c r="BF116" s="131">
        <f>IF(N116="snížená",J116,0)</f>
        <v>0</v>
      </c>
      <c r="BG116" s="131">
        <f>IF(N116="zákl. přenesená",J116,0)</f>
        <v>0</v>
      </c>
      <c r="BH116" s="131">
        <f>IF(N116="sníž. přenesená",J116,0)</f>
        <v>0</v>
      </c>
      <c r="BI116" s="131">
        <f>IF(N116="nulová",J116,0)</f>
        <v>0</v>
      </c>
      <c r="BJ116" s="15" t="s">
        <v>77</v>
      </c>
      <c r="BK116" s="131">
        <f>ROUND(I116*H116,2)</f>
        <v>0</v>
      </c>
      <c r="BL116" s="15" t="s">
        <v>128</v>
      </c>
      <c r="BM116" s="15" t="s">
        <v>179</v>
      </c>
    </row>
    <row r="117" spans="2:47" s="1" customFormat="1" ht="12">
      <c r="B117" s="26"/>
      <c r="D117" s="132" t="s">
        <v>130</v>
      </c>
      <c r="F117" s="133" t="s">
        <v>180</v>
      </c>
      <c r="L117" s="26"/>
      <c r="M117" s="134"/>
      <c r="N117" s="47"/>
      <c r="O117" s="47"/>
      <c r="P117" s="47"/>
      <c r="Q117" s="47"/>
      <c r="R117" s="47"/>
      <c r="S117" s="47"/>
      <c r="T117" s="48"/>
      <c r="AT117" s="15" t="s">
        <v>130</v>
      </c>
      <c r="AU117" s="15" t="s">
        <v>79</v>
      </c>
    </row>
    <row r="118" spans="2:47" s="1" customFormat="1" ht="224.25">
      <c r="B118" s="26"/>
      <c r="D118" s="132" t="s">
        <v>132</v>
      </c>
      <c r="F118" s="135" t="s">
        <v>181</v>
      </c>
      <c r="L118" s="26"/>
      <c r="M118" s="134"/>
      <c r="N118" s="47"/>
      <c r="O118" s="47"/>
      <c r="P118" s="47"/>
      <c r="Q118" s="47"/>
      <c r="R118" s="47"/>
      <c r="S118" s="47"/>
      <c r="T118" s="48"/>
      <c r="AT118" s="15" t="s">
        <v>132</v>
      </c>
      <c r="AU118" s="15" t="s">
        <v>79</v>
      </c>
    </row>
    <row r="119" spans="2:51" s="11" customFormat="1" ht="12">
      <c r="B119" s="136"/>
      <c r="D119" s="132" t="s">
        <v>134</v>
      </c>
      <c r="E119" s="137" t="s">
        <v>3</v>
      </c>
      <c r="F119" s="138" t="s">
        <v>182</v>
      </c>
      <c r="H119" s="139">
        <v>1440</v>
      </c>
      <c r="L119" s="136"/>
      <c r="M119" s="140"/>
      <c r="N119" s="141"/>
      <c r="O119" s="141"/>
      <c r="P119" s="141"/>
      <c r="Q119" s="141"/>
      <c r="R119" s="141"/>
      <c r="S119" s="141"/>
      <c r="T119" s="142"/>
      <c r="AT119" s="137" t="s">
        <v>134</v>
      </c>
      <c r="AU119" s="137" t="s">
        <v>79</v>
      </c>
      <c r="AV119" s="11" t="s">
        <v>79</v>
      </c>
      <c r="AW119" s="11" t="s">
        <v>31</v>
      </c>
      <c r="AX119" s="11" t="s">
        <v>77</v>
      </c>
      <c r="AY119" s="137" t="s">
        <v>121</v>
      </c>
    </row>
    <row r="120" spans="2:65" s="1" customFormat="1" ht="20.45" customHeight="1">
      <c r="B120" s="121"/>
      <c r="C120" s="122" t="s">
        <v>183</v>
      </c>
      <c r="D120" s="122" t="s">
        <v>123</v>
      </c>
      <c r="E120" s="123" t="s">
        <v>184</v>
      </c>
      <c r="F120" s="124" t="s">
        <v>185</v>
      </c>
      <c r="G120" s="125" t="s">
        <v>186</v>
      </c>
      <c r="H120" s="126">
        <v>60</v>
      </c>
      <c r="I120" s="260">
        <v>0</v>
      </c>
      <c r="J120" s="127">
        <f>ROUND(I120*H120,2)</f>
        <v>0</v>
      </c>
      <c r="K120" s="124" t="s">
        <v>127</v>
      </c>
      <c r="L120" s="26"/>
      <c r="M120" s="46" t="s">
        <v>3</v>
      </c>
      <c r="N120" s="128" t="s">
        <v>40</v>
      </c>
      <c r="O120" s="129">
        <v>0</v>
      </c>
      <c r="P120" s="129">
        <f>O120*H120</f>
        <v>0</v>
      </c>
      <c r="Q120" s="129">
        <v>0</v>
      </c>
      <c r="R120" s="129">
        <f>Q120*H120</f>
        <v>0</v>
      </c>
      <c r="S120" s="129">
        <v>0</v>
      </c>
      <c r="T120" s="130">
        <f>S120*H120</f>
        <v>0</v>
      </c>
      <c r="AR120" s="15" t="s">
        <v>128</v>
      </c>
      <c r="AT120" s="15" t="s">
        <v>123</v>
      </c>
      <c r="AU120" s="15" t="s">
        <v>79</v>
      </c>
      <c r="AY120" s="15" t="s">
        <v>121</v>
      </c>
      <c r="BE120" s="131">
        <f>IF(N120="základní",J120,0)</f>
        <v>0</v>
      </c>
      <c r="BF120" s="131">
        <f>IF(N120="snížená",J120,0)</f>
        <v>0</v>
      </c>
      <c r="BG120" s="131">
        <f>IF(N120="zákl. přenesená",J120,0)</f>
        <v>0</v>
      </c>
      <c r="BH120" s="131">
        <f>IF(N120="sníž. přenesená",J120,0)</f>
        <v>0</v>
      </c>
      <c r="BI120" s="131">
        <f>IF(N120="nulová",J120,0)</f>
        <v>0</v>
      </c>
      <c r="BJ120" s="15" t="s">
        <v>77</v>
      </c>
      <c r="BK120" s="131">
        <f>ROUND(I120*H120,2)</f>
        <v>0</v>
      </c>
      <c r="BL120" s="15" t="s">
        <v>128</v>
      </c>
      <c r="BM120" s="15" t="s">
        <v>187</v>
      </c>
    </row>
    <row r="121" spans="2:47" s="1" customFormat="1" ht="12">
      <c r="B121" s="26"/>
      <c r="D121" s="132" t="s">
        <v>130</v>
      </c>
      <c r="F121" s="133" t="s">
        <v>188</v>
      </c>
      <c r="L121" s="26"/>
      <c r="M121" s="134"/>
      <c r="N121" s="47"/>
      <c r="O121" s="47"/>
      <c r="P121" s="47"/>
      <c r="Q121" s="47"/>
      <c r="R121" s="47"/>
      <c r="S121" s="47"/>
      <c r="T121" s="48"/>
      <c r="AT121" s="15" t="s">
        <v>130</v>
      </c>
      <c r="AU121" s="15" t="s">
        <v>79</v>
      </c>
    </row>
    <row r="122" spans="2:47" s="1" customFormat="1" ht="126.75">
      <c r="B122" s="26"/>
      <c r="D122" s="132" t="s">
        <v>132</v>
      </c>
      <c r="F122" s="135" t="s">
        <v>189</v>
      </c>
      <c r="L122" s="26"/>
      <c r="M122" s="134"/>
      <c r="N122" s="47"/>
      <c r="O122" s="47"/>
      <c r="P122" s="47"/>
      <c r="Q122" s="47"/>
      <c r="R122" s="47"/>
      <c r="S122" s="47"/>
      <c r="T122" s="48"/>
      <c r="AT122" s="15" t="s">
        <v>132</v>
      </c>
      <c r="AU122" s="15" t="s">
        <v>79</v>
      </c>
    </row>
    <row r="123" spans="2:65" s="1" customFormat="1" ht="20.45" customHeight="1">
      <c r="B123" s="121"/>
      <c r="C123" s="122" t="s">
        <v>190</v>
      </c>
      <c r="D123" s="122" t="s">
        <v>123</v>
      </c>
      <c r="E123" s="123" t="s">
        <v>191</v>
      </c>
      <c r="F123" s="124" t="s">
        <v>192</v>
      </c>
      <c r="G123" s="125" t="s">
        <v>171</v>
      </c>
      <c r="H123" s="126">
        <v>59.4</v>
      </c>
      <c r="I123" s="260">
        <v>0</v>
      </c>
      <c r="J123" s="127">
        <f>ROUND(I123*H123,2)</f>
        <v>0</v>
      </c>
      <c r="K123" s="124" t="s">
        <v>127</v>
      </c>
      <c r="L123" s="26"/>
      <c r="M123" s="46" t="s">
        <v>3</v>
      </c>
      <c r="N123" s="128" t="s">
        <v>40</v>
      </c>
      <c r="O123" s="129">
        <v>0.113</v>
      </c>
      <c r="P123" s="129">
        <f>O123*H123</f>
        <v>6.7122</v>
      </c>
      <c r="Q123" s="129">
        <v>0.00014</v>
      </c>
      <c r="R123" s="129">
        <f>Q123*H123</f>
        <v>0.008315999999999999</v>
      </c>
      <c r="S123" s="129">
        <v>0</v>
      </c>
      <c r="T123" s="130">
        <f>S123*H123</f>
        <v>0</v>
      </c>
      <c r="AR123" s="15" t="s">
        <v>128</v>
      </c>
      <c r="AT123" s="15" t="s">
        <v>123</v>
      </c>
      <c r="AU123" s="15" t="s">
        <v>79</v>
      </c>
      <c r="AY123" s="15" t="s">
        <v>121</v>
      </c>
      <c r="BE123" s="131">
        <f>IF(N123="základní",J123,0)</f>
        <v>0</v>
      </c>
      <c r="BF123" s="131">
        <f>IF(N123="snížená",J123,0)</f>
        <v>0</v>
      </c>
      <c r="BG123" s="131">
        <f>IF(N123="zákl. přenesená",J123,0)</f>
        <v>0</v>
      </c>
      <c r="BH123" s="131">
        <f>IF(N123="sníž. přenesená",J123,0)</f>
        <v>0</v>
      </c>
      <c r="BI123" s="131">
        <f>IF(N123="nulová",J123,0)</f>
        <v>0</v>
      </c>
      <c r="BJ123" s="15" t="s">
        <v>77</v>
      </c>
      <c r="BK123" s="131">
        <f>ROUND(I123*H123,2)</f>
        <v>0</v>
      </c>
      <c r="BL123" s="15" t="s">
        <v>128</v>
      </c>
      <c r="BM123" s="15" t="s">
        <v>193</v>
      </c>
    </row>
    <row r="124" spans="2:47" s="1" customFormat="1" ht="19.5">
      <c r="B124" s="26"/>
      <c r="D124" s="132" t="s">
        <v>130</v>
      </c>
      <c r="F124" s="133" t="s">
        <v>194</v>
      </c>
      <c r="L124" s="26"/>
      <c r="M124" s="134"/>
      <c r="N124" s="47"/>
      <c r="O124" s="47"/>
      <c r="P124" s="47"/>
      <c r="Q124" s="47"/>
      <c r="R124" s="47"/>
      <c r="S124" s="47"/>
      <c r="T124" s="48"/>
      <c r="AT124" s="15" t="s">
        <v>130</v>
      </c>
      <c r="AU124" s="15" t="s">
        <v>79</v>
      </c>
    </row>
    <row r="125" spans="2:47" s="1" customFormat="1" ht="126.75">
      <c r="B125" s="26"/>
      <c r="D125" s="132" t="s">
        <v>132</v>
      </c>
      <c r="F125" s="135" t="s">
        <v>195</v>
      </c>
      <c r="L125" s="26"/>
      <c r="M125" s="134"/>
      <c r="N125" s="47"/>
      <c r="O125" s="47"/>
      <c r="P125" s="47"/>
      <c r="Q125" s="47"/>
      <c r="R125" s="47"/>
      <c r="S125" s="47"/>
      <c r="T125" s="48"/>
      <c r="AT125" s="15" t="s">
        <v>132</v>
      </c>
      <c r="AU125" s="15" t="s">
        <v>79</v>
      </c>
    </row>
    <row r="126" spans="2:51" s="11" customFormat="1" ht="12">
      <c r="B126" s="136"/>
      <c r="D126" s="132" t="s">
        <v>134</v>
      </c>
      <c r="E126" s="137" t="s">
        <v>3</v>
      </c>
      <c r="F126" s="138" t="s">
        <v>196</v>
      </c>
      <c r="H126" s="139">
        <v>59.4</v>
      </c>
      <c r="L126" s="136"/>
      <c r="M126" s="140"/>
      <c r="N126" s="141"/>
      <c r="O126" s="141"/>
      <c r="P126" s="141"/>
      <c r="Q126" s="141"/>
      <c r="R126" s="141"/>
      <c r="S126" s="141"/>
      <c r="T126" s="142"/>
      <c r="AT126" s="137" t="s">
        <v>134</v>
      </c>
      <c r="AU126" s="137" t="s">
        <v>79</v>
      </c>
      <c r="AV126" s="11" t="s">
        <v>79</v>
      </c>
      <c r="AW126" s="11" t="s">
        <v>31</v>
      </c>
      <c r="AX126" s="11" t="s">
        <v>77</v>
      </c>
      <c r="AY126" s="137" t="s">
        <v>121</v>
      </c>
    </row>
    <row r="127" spans="2:65" s="1" customFormat="1" ht="20.45" customHeight="1">
      <c r="B127" s="121"/>
      <c r="C127" s="122" t="s">
        <v>197</v>
      </c>
      <c r="D127" s="122" t="s">
        <v>123</v>
      </c>
      <c r="E127" s="123" t="s">
        <v>198</v>
      </c>
      <c r="F127" s="124" t="s">
        <v>199</v>
      </c>
      <c r="G127" s="125" t="s">
        <v>171</v>
      </c>
      <c r="H127" s="126">
        <v>59.4</v>
      </c>
      <c r="I127" s="260">
        <v>0</v>
      </c>
      <c r="J127" s="127">
        <f>ROUND(I127*H127,2)</f>
        <v>0</v>
      </c>
      <c r="K127" s="124" t="s">
        <v>127</v>
      </c>
      <c r="L127" s="26"/>
      <c r="M127" s="46" t="s">
        <v>3</v>
      </c>
      <c r="N127" s="128" t="s">
        <v>40</v>
      </c>
      <c r="O127" s="129">
        <v>0.073</v>
      </c>
      <c r="P127" s="129">
        <f>O127*H127</f>
        <v>4.3362</v>
      </c>
      <c r="Q127" s="129">
        <v>0</v>
      </c>
      <c r="R127" s="129">
        <f>Q127*H127</f>
        <v>0</v>
      </c>
      <c r="S127" s="129">
        <v>0</v>
      </c>
      <c r="T127" s="130">
        <f>S127*H127</f>
        <v>0</v>
      </c>
      <c r="AR127" s="15" t="s">
        <v>128</v>
      </c>
      <c r="AT127" s="15" t="s">
        <v>123</v>
      </c>
      <c r="AU127" s="15" t="s">
        <v>79</v>
      </c>
      <c r="AY127" s="15" t="s">
        <v>121</v>
      </c>
      <c r="BE127" s="131">
        <f>IF(N127="základní",J127,0)</f>
        <v>0</v>
      </c>
      <c r="BF127" s="131">
        <f>IF(N127="snížená",J127,0)</f>
        <v>0</v>
      </c>
      <c r="BG127" s="131">
        <f>IF(N127="zákl. přenesená",J127,0)</f>
        <v>0</v>
      </c>
      <c r="BH127" s="131">
        <f>IF(N127="sníž. přenesená",J127,0)</f>
        <v>0</v>
      </c>
      <c r="BI127" s="131">
        <f>IF(N127="nulová",J127,0)</f>
        <v>0</v>
      </c>
      <c r="BJ127" s="15" t="s">
        <v>77</v>
      </c>
      <c r="BK127" s="131">
        <f>ROUND(I127*H127,2)</f>
        <v>0</v>
      </c>
      <c r="BL127" s="15" t="s">
        <v>128</v>
      </c>
      <c r="BM127" s="15" t="s">
        <v>200</v>
      </c>
    </row>
    <row r="128" spans="2:47" s="1" customFormat="1" ht="19.5">
      <c r="B128" s="26"/>
      <c r="D128" s="132" t="s">
        <v>130</v>
      </c>
      <c r="F128" s="133" t="s">
        <v>201</v>
      </c>
      <c r="L128" s="26"/>
      <c r="M128" s="134"/>
      <c r="N128" s="47"/>
      <c r="O128" s="47"/>
      <c r="P128" s="47"/>
      <c r="Q128" s="47"/>
      <c r="R128" s="47"/>
      <c r="S128" s="47"/>
      <c r="T128" s="48"/>
      <c r="AT128" s="15" t="s">
        <v>130</v>
      </c>
      <c r="AU128" s="15" t="s">
        <v>79</v>
      </c>
    </row>
    <row r="129" spans="2:47" s="1" customFormat="1" ht="126.75">
      <c r="B129" s="26"/>
      <c r="D129" s="132" t="s">
        <v>132</v>
      </c>
      <c r="F129" s="135" t="s">
        <v>195</v>
      </c>
      <c r="L129" s="26"/>
      <c r="M129" s="134"/>
      <c r="N129" s="47"/>
      <c r="O129" s="47"/>
      <c r="P129" s="47"/>
      <c r="Q129" s="47"/>
      <c r="R129" s="47"/>
      <c r="S129" s="47"/>
      <c r="T129" s="48"/>
      <c r="AT129" s="15" t="s">
        <v>132</v>
      </c>
      <c r="AU129" s="15" t="s">
        <v>79</v>
      </c>
    </row>
    <row r="130" spans="2:51" s="11" customFormat="1" ht="12">
      <c r="B130" s="136"/>
      <c r="D130" s="132" t="s">
        <v>134</v>
      </c>
      <c r="E130" s="137" t="s">
        <v>3</v>
      </c>
      <c r="F130" s="138" t="s">
        <v>196</v>
      </c>
      <c r="H130" s="139">
        <v>59.4</v>
      </c>
      <c r="L130" s="136"/>
      <c r="M130" s="140"/>
      <c r="N130" s="141"/>
      <c r="O130" s="141"/>
      <c r="P130" s="141"/>
      <c r="Q130" s="141"/>
      <c r="R130" s="141"/>
      <c r="S130" s="141"/>
      <c r="T130" s="142"/>
      <c r="AT130" s="137" t="s">
        <v>134</v>
      </c>
      <c r="AU130" s="137" t="s">
        <v>79</v>
      </c>
      <c r="AV130" s="11" t="s">
        <v>79</v>
      </c>
      <c r="AW130" s="11" t="s">
        <v>31</v>
      </c>
      <c r="AX130" s="11" t="s">
        <v>77</v>
      </c>
      <c r="AY130" s="137" t="s">
        <v>121</v>
      </c>
    </row>
    <row r="131" spans="2:65" s="1" customFormat="1" ht="20.45" customHeight="1">
      <c r="B131" s="121"/>
      <c r="C131" s="122" t="s">
        <v>202</v>
      </c>
      <c r="D131" s="122" t="s">
        <v>123</v>
      </c>
      <c r="E131" s="123" t="s">
        <v>203</v>
      </c>
      <c r="F131" s="124" t="s">
        <v>204</v>
      </c>
      <c r="G131" s="125" t="s">
        <v>126</v>
      </c>
      <c r="H131" s="126">
        <v>34.15</v>
      </c>
      <c r="I131" s="260">
        <v>0</v>
      </c>
      <c r="J131" s="127">
        <f>ROUND(I131*H131,2)</f>
        <v>0</v>
      </c>
      <c r="K131" s="124" t="s">
        <v>127</v>
      </c>
      <c r="L131" s="26"/>
      <c r="M131" s="46" t="s">
        <v>3</v>
      </c>
      <c r="N131" s="128" t="s">
        <v>40</v>
      </c>
      <c r="O131" s="129">
        <v>1.43</v>
      </c>
      <c r="P131" s="129">
        <f>O131*H131</f>
        <v>48.8345</v>
      </c>
      <c r="Q131" s="129">
        <v>0</v>
      </c>
      <c r="R131" s="129">
        <f>Q131*H131</f>
        <v>0</v>
      </c>
      <c r="S131" s="129">
        <v>0</v>
      </c>
      <c r="T131" s="130">
        <f>S131*H131</f>
        <v>0</v>
      </c>
      <c r="AR131" s="15" t="s">
        <v>128</v>
      </c>
      <c r="AT131" s="15" t="s">
        <v>123</v>
      </c>
      <c r="AU131" s="15" t="s">
        <v>79</v>
      </c>
      <c r="AY131" s="15" t="s">
        <v>121</v>
      </c>
      <c r="BE131" s="131">
        <f>IF(N131="základní",J131,0)</f>
        <v>0</v>
      </c>
      <c r="BF131" s="131">
        <f>IF(N131="snížená",J131,0)</f>
        <v>0</v>
      </c>
      <c r="BG131" s="131">
        <f>IF(N131="zákl. přenesená",J131,0)</f>
        <v>0</v>
      </c>
      <c r="BH131" s="131">
        <f>IF(N131="sníž. přenesená",J131,0)</f>
        <v>0</v>
      </c>
      <c r="BI131" s="131">
        <f>IF(N131="nulová",J131,0)</f>
        <v>0</v>
      </c>
      <c r="BJ131" s="15" t="s">
        <v>77</v>
      </c>
      <c r="BK131" s="131">
        <f>ROUND(I131*H131,2)</f>
        <v>0</v>
      </c>
      <c r="BL131" s="15" t="s">
        <v>128</v>
      </c>
      <c r="BM131" s="15" t="s">
        <v>205</v>
      </c>
    </row>
    <row r="132" spans="2:47" s="1" customFormat="1" ht="19.5">
      <c r="B132" s="26"/>
      <c r="D132" s="132" t="s">
        <v>130</v>
      </c>
      <c r="F132" s="133" t="s">
        <v>206</v>
      </c>
      <c r="L132" s="26"/>
      <c r="M132" s="134"/>
      <c r="N132" s="47"/>
      <c r="O132" s="47"/>
      <c r="P132" s="47"/>
      <c r="Q132" s="47"/>
      <c r="R132" s="47"/>
      <c r="S132" s="47"/>
      <c r="T132" s="48"/>
      <c r="AT132" s="15" t="s">
        <v>130</v>
      </c>
      <c r="AU132" s="15" t="s">
        <v>79</v>
      </c>
    </row>
    <row r="133" spans="2:47" s="1" customFormat="1" ht="156">
      <c r="B133" s="26"/>
      <c r="D133" s="132" t="s">
        <v>132</v>
      </c>
      <c r="F133" s="135" t="s">
        <v>207</v>
      </c>
      <c r="L133" s="26"/>
      <c r="M133" s="134"/>
      <c r="N133" s="47"/>
      <c r="O133" s="47"/>
      <c r="P133" s="47"/>
      <c r="Q133" s="47"/>
      <c r="R133" s="47"/>
      <c r="S133" s="47"/>
      <c r="T133" s="48"/>
      <c r="AT133" s="15" t="s">
        <v>132</v>
      </c>
      <c r="AU133" s="15" t="s">
        <v>79</v>
      </c>
    </row>
    <row r="134" spans="2:51" s="11" customFormat="1" ht="12">
      <c r="B134" s="136"/>
      <c r="D134" s="132" t="s">
        <v>134</v>
      </c>
      <c r="E134" s="137" t="s">
        <v>3</v>
      </c>
      <c r="F134" s="138" t="s">
        <v>208</v>
      </c>
      <c r="H134" s="139">
        <v>39.928</v>
      </c>
      <c r="L134" s="136"/>
      <c r="M134" s="140"/>
      <c r="N134" s="141"/>
      <c r="O134" s="141"/>
      <c r="P134" s="141"/>
      <c r="Q134" s="141"/>
      <c r="R134" s="141"/>
      <c r="S134" s="141"/>
      <c r="T134" s="142"/>
      <c r="AT134" s="137" t="s">
        <v>134</v>
      </c>
      <c r="AU134" s="137" t="s">
        <v>79</v>
      </c>
      <c r="AV134" s="11" t="s">
        <v>79</v>
      </c>
      <c r="AW134" s="11" t="s">
        <v>31</v>
      </c>
      <c r="AX134" s="11" t="s">
        <v>69</v>
      </c>
      <c r="AY134" s="137" t="s">
        <v>121</v>
      </c>
    </row>
    <row r="135" spans="2:51" s="11" customFormat="1" ht="12">
      <c r="B135" s="136"/>
      <c r="D135" s="132" t="s">
        <v>134</v>
      </c>
      <c r="E135" s="137" t="s">
        <v>3</v>
      </c>
      <c r="F135" s="138" t="s">
        <v>209</v>
      </c>
      <c r="H135" s="139">
        <v>-5.778</v>
      </c>
      <c r="L135" s="136"/>
      <c r="M135" s="140"/>
      <c r="N135" s="141"/>
      <c r="O135" s="141"/>
      <c r="P135" s="141"/>
      <c r="Q135" s="141"/>
      <c r="R135" s="141"/>
      <c r="S135" s="141"/>
      <c r="T135" s="142"/>
      <c r="AT135" s="137" t="s">
        <v>134</v>
      </c>
      <c r="AU135" s="137" t="s">
        <v>79</v>
      </c>
      <c r="AV135" s="11" t="s">
        <v>79</v>
      </c>
      <c r="AW135" s="11" t="s">
        <v>31</v>
      </c>
      <c r="AX135" s="11" t="s">
        <v>69</v>
      </c>
      <c r="AY135" s="137" t="s">
        <v>121</v>
      </c>
    </row>
    <row r="136" spans="2:65" s="1" customFormat="1" ht="20.45" customHeight="1">
      <c r="B136" s="121"/>
      <c r="C136" s="122" t="s">
        <v>210</v>
      </c>
      <c r="D136" s="122" t="s">
        <v>123</v>
      </c>
      <c r="E136" s="123" t="s">
        <v>211</v>
      </c>
      <c r="F136" s="124" t="s">
        <v>212</v>
      </c>
      <c r="G136" s="125" t="s">
        <v>126</v>
      </c>
      <c r="H136" s="126">
        <v>10.245</v>
      </c>
      <c r="I136" s="260">
        <v>0</v>
      </c>
      <c r="J136" s="127">
        <f>ROUND(I136*H136,2)</f>
        <v>0</v>
      </c>
      <c r="K136" s="124" t="s">
        <v>127</v>
      </c>
      <c r="L136" s="26"/>
      <c r="M136" s="46" t="s">
        <v>3</v>
      </c>
      <c r="N136" s="128" t="s">
        <v>40</v>
      </c>
      <c r="O136" s="129">
        <v>0.1</v>
      </c>
      <c r="P136" s="129">
        <f>O136*H136</f>
        <v>1.0245</v>
      </c>
      <c r="Q136" s="129">
        <v>0</v>
      </c>
      <c r="R136" s="129">
        <f>Q136*H136</f>
        <v>0</v>
      </c>
      <c r="S136" s="129">
        <v>0</v>
      </c>
      <c r="T136" s="130">
        <f>S136*H136</f>
        <v>0</v>
      </c>
      <c r="AR136" s="15" t="s">
        <v>128</v>
      </c>
      <c r="AT136" s="15" t="s">
        <v>123</v>
      </c>
      <c r="AU136" s="15" t="s">
        <v>79</v>
      </c>
      <c r="AY136" s="15" t="s">
        <v>121</v>
      </c>
      <c r="BE136" s="131">
        <f>IF(N136="základní",J136,0)</f>
        <v>0</v>
      </c>
      <c r="BF136" s="131">
        <f>IF(N136="snížená",J136,0)</f>
        <v>0</v>
      </c>
      <c r="BG136" s="131">
        <f>IF(N136="zákl. přenesená",J136,0)</f>
        <v>0</v>
      </c>
      <c r="BH136" s="131">
        <f>IF(N136="sníž. přenesená",J136,0)</f>
        <v>0</v>
      </c>
      <c r="BI136" s="131">
        <f>IF(N136="nulová",J136,0)</f>
        <v>0</v>
      </c>
      <c r="BJ136" s="15" t="s">
        <v>77</v>
      </c>
      <c r="BK136" s="131">
        <f>ROUND(I136*H136,2)</f>
        <v>0</v>
      </c>
      <c r="BL136" s="15" t="s">
        <v>128</v>
      </c>
      <c r="BM136" s="15" t="s">
        <v>213</v>
      </c>
    </row>
    <row r="137" spans="2:47" s="1" customFormat="1" ht="19.5">
      <c r="B137" s="26"/>
      <c r="D137" s="132" t="s">
        <v>130</v>
      </c>
      <c r="F137" s="133" t="s">
        <v>214</v>
      </c>
      <c r="L137" s="26"/>
      <c r="M137" s="134"/>
      <c r="N137" s="47"/>
      <c r="O137" s="47"/>
      <c r="P137" s="47"/>
      <c r="Q137" s="47"/>
      <c r="R137" s="47"/>
      <c r="S137" s="47"/>
      <c r="T137" s="48"/>
      <c r="AT137" s="15" t="s">
        <v>130</v>
      </c>
      <c r="AU137" s="15" t="s">
        <v>79</v>
      </c>
    </row>
    <row r="138" spans="2:47" s="1" customFormat="1" ht="156">
      <c r="B138" s="26"/>
      <c r="D138" s="132" t="s">
        <v>132</v>
      </c>
      <c r="F138" s="135" t="s">
        <v>207</v>
      </c>
      <c r="L138" s="26"/>
      <c r="M138" s="134"/>
      <c r="N138" s="47"/>
      <c r="O138" s="47"/>
      <c r="P138" s="47"/>
      <c r="Q138" s="47"/>
      <c r="R138" s="47"/>
      <c r="S138" s="47"/>
      <c r="T138" s="48"/>
      <c r="AT138" s="15" t="s">
        <v>132</v>
      </c>
      <c r="AU138" s="15" t="s">
        <v>79</v>
      </c>
    </row>
    <row r="139" spans="2:51" s="11" customFormat="1" ht="12">
      <c r="B139" s="136"/>
      <c r="D139" s="132" t="s">
        <v>134</v>
      </c>
      <c r="E139" s="137" t="s">
        <v>3</v>
      </c>
      <c r="F139" s="138" t="s">
        <v>208</v>
      </c>
      <c r="H139" s="139">
        <v>39.928</v>
      </c>
      <c r="L139" s="136"/>
      <c r="M139" s="140"/>
      <c r="N139" s="141"/>
      <c r="O139" s="141"/>
      <c r="P139" s="141"/>
      <c r="Q139" s="141"/>
      <c r="R139" s="141"/>
      <c r="S139" s="141"/>
      <c r="T139" s="142"/>
      <c r="AT139" s="137" t="s">
        <v>134</v>
      </c>
      <c r="AU139" s="137" t="s">
        <v>79</v>
      </c>
      <c r="AV139" s="11" t="s">
        <v>79</v>
      </c>
      <c r="AW139" s="11" t="s">
        <v>31</v>
      </c>
      <c r="AX139" s="11" t="s">
        <v>69</v>
      </c>
      <c r="AY139" s="137" t="s">
        <v>121</v>
      </c>
    </row>
    <row r="140" spans="2:51" s="11" customFormat="1" ht="12">
      <c r="B140" s="136"/>
      <c r="D140" s="132" t="s">
        <v>134</v>
      </c>
      <c r="E140" s="137" t="s">
        <v>3</v>
      </c>
      <c r="F140" s="138" t="s">
        <v>209</v>
      </c>
      <c r="H140" s="139">
        <v>-5.778</v>
      </c>
      <c r="L140" s="136"/>
      <c r="M140" s="140"/>
      <c r="N140" s="141"/>
      <c r="O140" s="141"/>
      <c r="P140" s="141"/>
      <c r="Q140" s="141"/>
      <c r="R140" s="141"/>
      <c r="S140" s="141"/>
      <c r="T140" s="142"/>
      <c r="AT140" s="137" t="s">
        <v>134</v>
      </c>
      <c r="AU140" s="137" t="s">
        <v>79</v>
      </c>
      <c r="AV140" s="11" t="s">
        <v>79</v>
      </c>
      <c r="AW140" s="11" t="s">
        <v>31</v>
      </c>
      <c r="AX140" s="11" t="s">
        <v>69</v>
      </c>
      <c r="AY140" s="137" t="s">
        <v>121</v>
      </c>
    </row>
    <row r="141" spans="2:51" s="11" customFormat="1" ht="12">
      <c r="B141" s="136"/>
      <c r="D141" s="132" t="s">
        <v>134</v>
      </c>
      <c r="F141" s="138" t="s">
        <v>215</v>
      </c>
      <c r="H141" s="139">
        <v>10.245</v>
      </c>
      <c r="L141" s="136"/>
      <c r="M141" s="140"/>
      <c r="N141" s="141"/>
      <c r="O141" s="141"/>
      <c r="P141" s="141"/>
      <c r="Q141" s="141"/>
      <c r="R141" s="141"/>
      <c r="S141" s="141"/>
      <c r="T141" s="142"/>
      <c r="AT141" s="137" t="s">
        <v>134</v>
      </c>
      <c r="AU141" s="137" t="s">
        <v>79</v>
      </c>
      <c r="AV141" s="11" t="s">
        <v>79</v>
      </c>
      <c r="AW141" s="11" t="s">
        <v>4</v>
      </c>
      <c r="AX141" s="11" t="s">
        <v>77</v>
      </c>
      <c r="AY141" s="137" t="s">
        <v>121</v>
      </c>
    </row>
    <row r="142" spans="2:65" s="1" customFormat="1" ht="20.45" customHeight="1">
      <c r="B142" s="121"/>
      <c r="C142" s="122" t="s">
        <v>216</v>
      </c>
      <c r="D142" s="122" t="s">
        <v>123</v>
      </c>
      <c r="E142" s="123" t="s">
        <v>217</v>
      </c>
      <c r="F142" s="124" t="s">
        <v>218</v>
      </c>
      <c r="G142" s="125" t="s">
        <v>150</v>
      </c>
      <c r="H142" s="126">
        <v>36.8</v>
      </c>
      <c r="I142" s="260">
        <v>0</v>
      </c>
      <c r="J142" s="127">
        <f>ROUND(I142*H142,2)</f>
        <v>0</v>
      </c>
      <c r="K142" s="124" t="s">
        <v>127</v>
      </c>
      <c r="L142" s="26"/>
      <c r="M142" s="46" t="s">
        <v>3</v>
      </c>
      <c r="N142" s="128" t="s">
        <v>40</v>
      </c>
      <c r="O142" s="129">
        <v>0.236</v>
      </c>
      <c r="P142" s="129">
        <f>O142*H142</f>
        <v>8.6848</v>
      </c>
      <c r="Q142" s="129">
        <v>0.00084</v>
      </c>
      <c r="R142" s="129">
        <f>Q142*H142</f>
        <v>0.030912</v>
      </c>
      <c r="S142" s="129">
        <v>0</v>
      </c>
      <c r="T142" s="130">
        <f>S142*H142</f>
        <v>0</v>
      </c>
      <c r="AR142" s="15" t="s">
        <v>128</v>
      </c>
      <c r="AT142" s="15" t="s">
        <v>123</v>
      </c>
      <c r="AU142" s="15" t="s">
        <v>79</v>
      </c>
      <c r="AY142" s="15" t="s">
        <v>121</v>
      </c>
      <c r="BE142" s="131">
        <f>IF(N142="základní",J142,0)</f>
        <v>0</v>
      </c>
      <c r="BF142" s="131">
        <f>IF(N142="snížená",J142,0)</f>
        <v>0</v>
      </c>
      <c r="BG142" s="131">
        <f>IF(N142="zákl. přenesená",J142,0)</f>
        <v>0</v>
      </c>
      <c r="BH142" s="131">
        <f>IF(N142="sníž. přenesená",J142,0)</f>
        <v>0</v>
      </c>
      <c r="BI142" s="131">
        <f>IF(N142="nulová",J142,0)</f>
        <v>0</v>
      </c>
      <c r="BJ142" s="15" t="s">
        <v>77</v>
      </c>
      <c r="BK142" s="131">
        <f>ROUND(I142*H142,2)</f>
        <v>0</v>
      </c>
      <c r="BL142" s="15" t="s">
        <v>128</v>
      </c>
      <c r="BM142" s="15" t="s">
        <v>219</v>
      </c>
    </row>
    <row r="143" spans="2:47" s="1" customFormat="1" ht="19.5">
      <c r="B143" s="26"/>
      <c r="D143" s="132" t="s">
        <v>130</v>
      </c>
      <c r="F143" s="133" t="s">
        <v>220</v>
      </c>
      <c r="L143" s="26"/>
      <c r="M143" s="134"/>
      <c r="N143" s="47"/>
      <c r="O143" s="47"/>
      <c r="P143" s="47"/>
      <c r="Q143" s="47"/>
      <c r="R143" s="47"/>
      <c r="S143" s="47"/>
      <c r="T143" s="48"/>
      <c r="AT143" s="15" t="s">
        <v>130</v>
      </c>
      <c r="AU143" s="15" t="s">
        <v>79</v>
      </c>
    </row>
    <row r="144" spans="2:47" s="1" customFormat="1" ht="126.75">
      <c r="B144" s="26"/>
      <c r="D144" s="132" t="s">
        <v>132</v>
      </c>
      <c r="F144" s="135" t="s">
        <v>221</v>
      </c>
      <c r="L144" s="26"/>
      <c r="M144" s="134"/>
      <c r="N144" s="47"/>
      <c r="O144" s="47"/>
      <c r="P144" s="47"/>
      <c r="Q144" s="47"/>
      <c r="R144" s="47"/>
      <c r="S144" s="47"/>
      <c r="T144" s="48"/>
      <c r="AT144" s="15" t="s">
        <v>132</v>
      </c>
      <c r="AU144" s="15" t="s">
        <v>79</v>
      </c>
    </row>
    <row r="145" spans="2:51" s="11" customFormat="1" ht="12">
      <c r="B145" s="136"/>
      <c r="D145" s="132" t="s">
        <v>134</v>
      </c>
      <c r="E145" s="137" t="s">
        <v>3</v>
      </c>
      <c r="F145" s="138" t="s">
        <v>222</v>
      </c>
      <c r="H145" s="139">
        <v>36.8</v>
      </c>
      <c r="L145" s="136"/>
      <c r="M145" s="140"/>
      <c r="N145" s="141"/>
      <c r="O145" s="141"/>
      <c r="P145" s="141"/>
      <c r="Q145" s="141"/>
      <c r="R145" s="141"/>
      <c r="S145" s="141"/>
      <c r="T145" s="142"/>
      <c r="AT145" s="137" t="s">
        <v>134</v>
      </c>
      <c r="AU145" s="137" t="s">
        <v>79</v>
      </c>
      <c r="AV145" s="11" t="s">
        <v>79</v>
      </c>
      <c r="AW145" s="11" t="s">
        <v>31</v>
      </c>
      <c r="AX145" s="11" t="s">
        <v>77</v>
      </c>
      <c r="AY145" s="137" t="s">
        <v>121</v>
      </c>
    </row>
    <row r="146" spans="2:65" s="1" customFormat="1" ht="20.45" customHeight="1">
      <c r="B146" s="121"/>
      <c r="C146" s="122" t="s">
        <v>9</v>
      </c>
      <c r="D146" s="122" t="s">
        <v>123</v>
      </c>
      <c r="E146" s="123" t="s">
        <v>223</v>
      </c>
      <c r="F146" s="124" t="s">
        <v>224</v>
      </c>
      <c r="G146" s="125" t="s">
        <v>150</v>
      </c>
      <c r="H146" s="126">
        <v>36.8</v>
      </c>
      <c r="I146" s="260">
        <v>0</v>
      </c>
      <c r="J146" s="127">
        <f>ROUND(I146*H146,2)</f>
        <v>0</v>
      </c>
      <c r="K146" s="124" t="s">
        <v>127</v>
      </c>
      <c r="L146" s="26"/>
      <c r="M146" s="46" t="s">
        <v>3</v>
      </c>
      <c r="N146" s="128" t="s">
        <v>40</v>
      </c>
      <c r="O146" s="129">
        <v>0.07</v>
      </c>
      <c r="P146" s="129">
        <f>O146*H146</f>
        <v>2.576</v>
      </c>
      <c r="Q146" s="129">
        <v>0</v>
      </c>
      <c r="R146" s="129">
        <f>Q146*H146</f>
        <v>0</v>
      </c>
      <c r="S146" s="129">
        <v>0</v>
      </c>
      <c r="T146" s="130">
        <f>S146*H146</f>
        <v>0</v>
      </c>
      <c r="AR146" s="15" t="s">
        <v>128</v>
      </c>
      <c r="AT146" s="15" t="s">
        <v>123</v>
      </c>
      <c r="AU146" s="15" t="s">
        <v>79</v>
      </c>
      <c r="AY146" s="15" t="s">
        <v>121</v>
      </c>
      <c r="BE146" s="131">
        <f>IF(N146="základní",J146,0)</f>
        <v>0</v>
      </c>
      <c r="BF146" s="131">
        <f>IF(N146="snížená",J146,0)</f>
        <v>0</v>
      </c>
      <c r="BG146" s="131">
        <f>IF(N146="zákl. přenesená",J146,0)</f>
        <v>0</v>
      </c>
      <c r="BH146" s="131">
        <f>IF(N146="sníž. přenesená",J146,0)</f>
        <v>0</v>
      </c>
      <c r="BI146" s="131">
        <f>IF(N146="nulová",J146,0)</f>
        <v>0</v>
      </c>
      <c r="BJ146" s="15" t="s">
        <v>77</v>
      </c>
      <c r="BK146" s="131">
        <f>ROUND(I146*H146,2)</f>
        <v>0</v>
      </c>
      <c r="BL146" s="15" t="s">
        <v>128</v>
      </c>
      <c r="BM146" s="15" t="s">
        <v>225</v>
      </c>
    </row>
    <row r="147" spans="2:47" s="1" customFormat="1" ht="19.5">
      <c r="B147" s="26"/>
      <c r="D147" s="132" t="s">
        <v>130</v>
      </c>
      <c r="F147" s="133" t="s">
        <v>226</v>
      </c>
      <c r="L147" s="26"/>
      <c r="M147" s="134"/>
      <c r="N147" s="47"/>
      <c r="O147" s="47"/>
      <c r="P147" s="47"/>
      <c r="Q147" s="47"/>
      <c r="R147" s="47"/>
      <c r="S147" s="47"/>
      <c r="T147" s="48"/>
      <c r="AT147" s="15" t="s">
        <v>130</v>
      </c>
      <c r="AU147" s="15" t="s">
        <v>79</v>
      </c>
    </row>
    <row r="148" spans="2:65" s="1" customFormat="1" ht="20.45" customHeight="1">
      <c r="B148" s="121"/>
      <c r="C148" s="122" t="s">
        <v>227</v>
      </c>
      <c r="D148" s="122" t="s">
        <v>123</v>
      </c>
      <c r="E148" s="123" t="s">
        <v>228</v>
      </c>
      <c r="F148" s="124" t="s">
        <v>229</v>
      </c>
      <c r="G148" s="125" t="s">
        <v>126</v>
      </c>
      <c r="H148" s="126">
        <v>8</v>
      </c>
      <c r="I148" s="260">
        <v>0</v>
      </c>
      <c r="J148" s="127">
        <f>ROUND(I148*H148,2)</f>
        <v>0</v>
      </c>
      <c r="K148" s="124" t="s">
        <v>127</v>
      </c>
      <c r="L148" s="26"/>
      <c r="M148" s="46" t="s">
        <v>3</v>
      </c>
      <c r="N148" s="128" t="s">
        <v>40</v>
      </c>
      <c r="O148" s="129">
        <v>2.211</v>
      </c>
      <c r="P148" s="129">
        <f>O148*H148</f>
        <v>17.688</v>
      </c>
      <c r="Q148" s="129">
        <v>0</v>
      </c>
      <c r="R148" s="129">
        <f>Q148*H148</f>
        <v>0</v>
      </c>
      <c r="S148" s="129">
        <v>0</v>
      </c>
      <c r="T148" s="130">
        <f>S148*H148</f>
        <v>0</v>
      </c>
      <c r="AR148" s="15" t="s">
        <v>128</v>
      </c>
      <c r="AT148" s="15" t="s">
        <v>123</v>
      </c>
      <c r="AU148" s="15" t="s">
        <v>79</v>
      </c>
      <c r="AY148" s="15" t="s">
        <v>121</v>
      </c>
      <c r="BE148" s="131">
        <f>IF(N148="základní",J148,0)</f>
        <v>0</v>
      </c>
      <c r="BF148" s="131">
        <f>IF(N148="snížená",J148,0)</f>
        <v>0</v>
      </c>
      <c r="BG148" s="131">
        <f>IF(N148="zákl. přenesená",J148,0)</f>
        <v>0</v>
      </c>
      <c r="BH148" s="131">
        <f>IF(N148="sníž. přenesená",J148,0)</f>
        <v>0</v>
      </c>
      <c r="BI148" s="131">
        <f>IF(N148="nulová",J148,0)</f>
        <v>0</v>
      </c>
      <c r="BJ148" s="15" t="s">
        <v>77</v>
      </c>
      <c r="BK148" s="131">
        <f>ROUND(I148*H148,2)</f>
        <v>0</v>
      </c>
      <c r="BL148" s="15" t="s">
        <v>128</v>
      </c>
      <c r="BM148" s="15" t="s">
        <v>230</v>
      </c>
    </row>
    <row r="149" spans="2:47" s="1" customFormat="1" ht="19.5">
      <c r="B149" s="26"/>
      <c r="D149" s="132" t="s">
        <v>130</v>
      </c>
      <c r="F149" s="133" t="s">
        <v>231</v>
      </c>
      <c r="L149" s="26"/>
      <c r="M149" s="134"/>
      <c r="N149" s="47"/>
      <c r="O149" s="47"/>
      <c r="P149" s="47"/>
      <c r="Q149" s="47"/>
      <c r="R149" s="47"/>
      <c r="S149" s="47"/>
      <c r="T149" s="48"/>
      <c r="AT149" s="15" t="s">
        <v>130</v>
      </c>
      <c r="AU149" s="15" t="s">
        <v>79</v>
      </c>
    </row>
    <row r="150" spans="2:47" s="1" customFormat="1" ht="58.5">
      <c r="B150" s="26"/>
      <c r="D150" s="132" t="s">
        <v>132</v>
      </c>
      <c r="F150" s="135" t="s">
        <v>232</v>
      </c>
      <c r="L150" s="26"/>
      <c r="M150" s="134"/>
      <c r="N150" s="47"/>
      <c r="O150" s="47"/>
      <c r="P150" s="47"/>
      <c r="Q150" s="47"/>
      <c r="R150" s="47"/>
      <c r="S150" s="47"/>
      <c r="T150" s="48"/>
      <c r="AT150" s="15" t="s">
        <v>132</v>
      </c>
      <c r="AU150" s="15" t="s">
        <v>79</v>
      </c>
    </row>
    <row r="151" spans="2:51" s="11" customFormat="1" ht="12">
      <c r="B151" s="136"/>
      <c r="D151" s="132" t="s">
        <v>134</v>
      </c>
      <c r="E151" s="137" t="s">
        <v>3</v>
      </c>
      <c r="F151" s="138" t="s">
        <v>233</v>
      </c>
      <c r="H151" s="139">
        <v>8</v>
      </c>
      <c r="L151" s="136"/>
      <c r="M151" s="140"/>
      <c r="N151" s="141"/>
      <c r="O151" s="141"/>
      <c r="P151" s="141"/>
      <c r="Q151" s="141"/>
      <c r="R151" s="141"/>
      <c r="S151" s="141"/>
      <c r="T151" s="142"/>
      <c r="AT151" s="137" t="s">
        <v>134</v>
      </c>
      <c r="AU151" s="137" t="s">
        <v>79</v>
      </c>
      <c r="AV151" s="11" t="s">
        <v>79</v>
      </c>
      <c r="AW151" s="11" t="s">
        <v>31</v>
      </c>
      <c r="AX151" s="11" t="s">
        <v>77</v>
      </c>
      <c r="AY151" s="137" t="s">
        <v>121</v>
      </c>
    </row>
    <row r="152" spans="2:65" s="1" customFormat="1" ht="20.45" customHeight="1">
      <c r="B152" s="121"/>
      <c r="C152" s="149" t="s">
        <v>234</v>
      </c>
      <c r="D152" s="149" t="s">
        <v>235</v>
      </c>
      <c r="E152" s="150" t="s">
        <v>236</v>
      </c>
      <c r="F152" s="151" t="s">
        <v>237</v>
      </c>
      <c r="G152" s="152" t="s">
        <v>238</v>
      </c>
      <c r="H152" s="153">
        <v>13.36</v>
      </c>
      <c r="I152" s="262">
        <v>0</v>
      </c>
      <c r="J152" s="154">
        <f>ROUND(I152*H152,2)</f>
        <v>0</v>
      </c>
      <c r="K152" s="151" t="s">
        <v>127</v>
      </c>
      <c r="L152" s="155"/>
      <c r="M152" s="156" t="s">
        <v>3</v>
      </c>
      <c r="N152" s="157" t="s">
        <v>40</v>
      </c>
      <c r="O152" s="129">
        <v>0</v>
      </c>
      <c r="P152" s="129">
        <f>O152*H152</f>
        <v>0</v>
      </c>
      <c r="Q152" s="129">
        <v>0</v>
      </c>
      <c r="R152" s="129">
        <f>Q152*H152</f>
        <v>0</v>
      </c>
      <c r="S152" s="129">
        <v>0</v>
      </c>
      <c r="T152" s="130">
        <f>S152*H152</f>
        <v>0</v>
      </c>
      <c r="AR152" s="15" t="s">
        <v>239</v>
      </c>
      <c r="AT152" s="15" t="s">
        <v>235</v>
      </c>
      <c r="AU152" s="15" t="s">
        <v>79</v>
      </c>
      <c r="AY152" s="15" t="s">
        <v>121</v>
      </c>
      <c r="BE152" s="131">
        <f>IF(N152="základní",J152,0)</f>
        <v>0</v>
      </c>
      <c r="BF152" s="131">
        <f>IF(N152="snížená",J152,0)</f>
        <v>0</v>
      </c>
      <c r="BG152" s="131">
        <f>IF(N152="zákl. přenesená",J152,0)</f>
        <v>0</v>
      </c>
      <c r="BH152" s="131">
        <f>IF(N152="sníž. přenesená",J152,0)</f>
        <v>0</v>
      </c>
      <c r="BI152" s="131">
        <f>IF(N152="nulová",J152,0)</f>
        <v>0</v>
      </c>
      <c r="BJ152" s="15" t="s">
        <v>77</v>
      </c>
      <c r="BK152" s="131">
        <f>ROUND(I152*H152,2)</f>
        <v>0</v>
      </c>
      <c r="BL152" s="15" t="s">
        <v>239</v>
      </c>
      <c r="BM152" s="15" t="s">
        <v>240</v>
      </c>
    </row>
    <row r="153" spans="2:47" s="1" customFormat="1" ht="12">
      <c r="B153" s="26"/>
      <c r="D153" s="132" t="s">
        <v>130</v>
      </c>
      <c r="F153" s="133" t="s">
        <v>237</v>
      </c>
      <c r="L153" s="26"/>
      <c r="M153" s="134"/>
      <c r="N153" s="47"/>
      <c r="O153" s="47"/>
      <c r="P153" s="47"/>
      <c r="Q153" s="47"/>
      <c r="R153" s="47"/>
      <c r="S153" s="47"/>
      <c r="T153" s="48"/>
      <c r="AT153" s="15" t="s">
        <v>130</v>
      </c>
      <c r="AU153" s="15" t="s">
        <v>79</v>
      </c>
    </row>
    <row r="154" spans="2:51" s="11" customFormat="1" ht="12">
      <c r="B154" s="136"/>
      <c r="D154" s="132" t="s">
        <v>134</v>
      </c>
      <c r="F154" s="138" t="s">
        <v>241</v>
      </c>
      <c r="H154" s="139">
        <v>13.36</v>
      </c>
      <c r="L154" s="136"/>
      <c r="M154" s="140"/>
      <c r="N154" s="141"/>
      <c r="O154" s="141"/>
      <c r="P154" s="141"/>
      <c r="Q154" s="141"/>
      <c r="R154" s="141"/>
      <c r="S154" s="141"/>
      <c r="T154" s="142"/>
      <c r="AT154" s="137" t="s">
        <v>134</v>
      </c>
      <c r="AU154" s="137" t="s">
        <v>79</v>
      </c>
      <c r="AV154" s="11" t="s">
        <v>79</v>
      </c>
      <c r="AW154" s="11" t="s">
        <v>4</v>
      </c>
      <c r="AX154" s="11" t="s">
        <v>77</v>
      </c>
      <c r="AY154" s="137" t="s">
        <v>121</v>
      </c>
    </row>
    <row r="155" spans="2:65" s="1" customFormat="1" ht="20.45" customHeight="1">
      <c r="B155" s="121"/>
      <c r="C155" s="122" t="s">
        <v>242</v>
      </c>
      <c r="D155" s="122" t="s">
        <v>123</v>
      </c>
      <c r="E155" s="123" t="s">
        <v>243</v>
      </c>
      <c r="F155" s="124" t="s">
        <v>244</v>
      </c>
      <c r="G155" s="125" t="s">
        <v>126</v>
      </c>
      <c r="H155" s="126">
        <v>8</v>
      </c>
      <c r="I155" s="260">
        <v>0</v>
      </c>
      <c r="J155" s="127">
        <f>ROUND(I155*H155,2)</f>
        <v>0</v>
      </c>
      <c r="K155" s="124" t="s">
        <v>127</v>
      </c>
      <c r="L155" s="26"/>
      <c r="M155" s="46" t="s">
        <v>3</v>
      </c>
      <c r="N155" s="128" t="s">
        <v>40</v>
      </c>
      <c r="O155" s="129">
        <v>1.479</v>
      </c>
      <c r="P155" s="129">
        <f>O155*H155</f>
        <v>11.832</v>
      </c>
      <c r="Q155" s="129">
        <v>0</v>
      </c>
      <c r="R155" s="129">
        <f>Q155*H155</f>
        <v>0</v>
      </c>
      <c r="S155" s="129">
        <v>0</v>
      </c>
      <c r="T155" s="130">
        <f>S155*H155</f>
        <v>0</v>
      </c>
      <c r="AR155" s="15" t="s">
        <v>128</v>
      </c>
      <c r="AT155" s="15" t="s">
        <v>123</v>
      </c>
      <c r="AU155" s="15" t="s">
        <v>79</v>
      </c>
      <c r="AY155" s="15" t="s">
        <v>121</v>
      </c>
      <c r="BE155" s="131">
        <f>IF(N155="základní",J155,0)</f>
        <v>0</v>
      </c>
      <c r="BF155" s="131">
        <f>IF(N155="snížená",J155,0)</f>
        <v>0</v>
      </c>
      <c r="BG155" s="131">
        <f>IF(N155="zákl. přenesená",J155,0)</f>
        <v>0</v>
      </c>
      <c r="BH155" s="131">
        <f>IF(N155="sníž. přenesená",J155,0)</f>
        <v>0</v>
      </c>
      <c r="BI155" s="131">
        <f>IF(N155="nulová",J155,0)</f>
        <v>0</v>
      </c>
      <c r="BJ155" s="15" t="s">
        <v>77</v>
      </c>
      <c r="BK155" s="131">
        <f>ROUND(I155*H155,2)</f>
        <v>0</v>
      </c>
      <c r="BL155" s="15" t="s">
        <v>128</v>
      </c>
      <c r="BM155" s="15" t="s">
        <v>245</v>
      </c>
    </row>
    <row r="156" spans="2:47" s="1" customFormat="1" ht="19.5">
      <c r="B156" s="26"/>
      <c r="D156" s="132" t="s">
        <v>130</v>
      </c>
      <c r="F156" s="133" t="s">
        <v>246</v>
      </c>
      <c r="L156" s="26"/>
      <c r="M156" s="134"/>
      <c r="N156" s="47"/>
      <c r="O156" s="47"/>
      <c r="P156" s="47"/>
      <c r="Q156" s="47"/>
      <c r="R156" s="47"/>
      <c r="S156" s="47"/>
      <c r="T156" s="48"/>
      <c r="AT156" s="15" t="s">
        <v>130</v>
      </c>
      <c r="AU156" s="15" t="s">
        <v>79</v>
      </c>
    </row>
    <row r="157" spans="2:47" s="1" customFormat="1" ht="58.5">
      <c r="B157" s="26"/>
      <c r="D157" s="132" t="s">
        <v>132</v>
      </c>
      <c r="F157" s="135" t="s">
        <v>232</v>
      </c>
      <c r="L157" s="26"/>
      <c r="M157" s="134"/>
      <c r="N157" s="47"/>
      <c r="O157" s="47"/>
      <c r="P157" s="47"/>
      <c r="Q157" s="47"/>
      <c r="R157" s="47"/>
      <c r="S157" s="47"/>
      <c r="T157" s="48"/>
      <c r="AT157" s="15" t="s">
        <v>132</v>
      </c>
      <c r="AU157" s="15" t="s">
        <v>79</v>
      </c>
    </row>
    <row r="158" spans="2:51" s="11" customFormat="1" ht="12">
      <c r="B158" s="136"/>
      <c r="D158" s="132" t="s">
        <v>134</v>
      </c>
      <c r="E158" s="137" t="s">
        <v>3</v>
      </c>
      <c r="F158" s="138" t="s">
        <v>233</v>
      </c>
      <c r="H158" s="139">
        <v>8</v>
      </c>
      <c r="L158" s="136"/>
      <c r="M158" s="140"/>
      <c r="N158" s="141"/>
      <c r="O158" s="141"/>
      <c r="P158" s="141"/>
      <c r="Q158" s="141"/>
      <c r="R158" s="141"/>
      <c r="S158" s="141"/>
      <c r="T158" s="142"/>
      <c r="AT158" s="137" t="s">
        <v>134</v>
      </c>
      <c r="AU158" s="137" t="s">
        <v>79</v>
      </c>
      <c r="AV158" s="11" t="s">
        <v>79</v>
      </c>
      <c r="AW158" s="11" t="s">
        <v>31</v>
      </c>
      <c r="AX158" s="11" t="s">
        <v>77</v>
      </c>
      <c r="AY158" s="137" t="s">
        <v>121</v>
      </c>
    </row>
    <row r="159" spans="2:65" s="1" customFormat="1" ht="20.45" customHeight="1">
      <c r="B159" s="121"/>
      <c r="C159" s="122" t="s">
        <v>247</v>
      </c>
      <c r="D159" s="122" t="s">
        <v>123</v>
      </c>
      <c r="E159" s="123" t="s">
        <v>248</v>
      </c>
      <c r="F159" s="124" t="s">
        <v>249</v>
      </c>
      <c r="G159" s="125" t="s">
        <v>126</v>
      </c>
      <c r="H159" s="126">
        <v>34.15</v>
      </c>
      <c r="I159" s="260">
        <v>0</v>
      </c>
      <c r="J159" s="127">
        <f>ROUND(I159*H159,2)</f>
        <v>0</v>
      </c>
      <c r="K159" s="124" t="s">
        <v>127</v>
      </c>
      <c r="L159" s="26"/>
      <c r="M159" s="46" t="s">
        <v>3</v>
      </c>
      <c r="N159" s="128" t="s">
        <v>40</v>
      </c>
      <c r="O159" s="129">
        <v>0.345</v>
      </c>
      <c r="P159" s="129">
        <f>O159*H159</f>
        <v>11.781749999999999</v>
      </c>
      <c r="Q159" s="129">
        <v>0</v>
      </c>
      <c r="R159" s="129">
        <f>Q159*H159</f>
        <v>0</v>
      </c>
      <c r="S159" s="129">
        <v>0</v>
      </c>
      <c r="T159" s="130">
        <f>S159*H159</f>
        <v>0</v>
      </c>
      <c r="AR159" s="15" t="s">
        <v>128</v>
      </c>
      <c r="AT159" s="15" t="s">
        <v>123</v>
      </c>
      <c r="AU159" s="15" t="s">
        <v>79</v>
      </c>
      <c r="AY159" s="15" t="s">
        <v>121</v>
      </c>
      <c r="BE159" s="131">
        <f>IF(N159="základní",J159,0)</f>
        <v>0</v>
      </c>
      <c r="BF159" s="131">
        <f>IF(N159="snížená",J159,0)</f>
        <v>0</v>
      </c>
      <c r="BG159" s="131">
        <f>IF(N159="zákl. přenesená",J159,0)</f>
        <v>0</v>
      </c>
      <c r="BH159" s="131">
        <f>IF(N159="sníž. přenesená",J159,0)</f>
        <v>0</v>
      </c>
      <c r="BI159" s="131">
        <f>IF(N159="nulová",J159,0)</f>
        <v>0</v>
      </c>
      <c r="BJ159" s="15" t="s">
        <v>77</v>
      </c>
      <c r="BK159" s="131">
        <f>ROUND(I159*H159,2)</f>
        <v>0</v>
      </c>
      <c r="BL159" s="15" t="s">
        <v>128</v>
      </c>
      <c r="BM159" s="15" t="s">
        <v>250</v>
      </c>
    </row>
    <row r="160" spans="2:47" s="1" customFormat="1" ht="19.5">
      <c r="B160" s="26"/>
      <c r="D160" s="132" t="s">
        <v>130</v>
      </c>
      <c r="F160" s="133" t="s">
        <v>251</v>
      </c>
      <c r="I160" s="263"/>
      <c r="L160" s="26"/>
      <c r="M160" s="134"/>
      <c r="N160" s="47"/>
      <c r="O160" s="47"/>
      <c r="P160" s="47"/>
      <c r="Q160" s="47"/>
      <c r="R160" s="47"/>
      <c r="S160" s="47"/>
      <c r="T160" s="48"/>
      <c r="AT160" s="15" t="s">
        <v>130</v>
      </c>
      <c r="AU160" s="15" t="s">
        <v>79</v>
      </c>
    </row>
    <row r="161" spans="2:47" s="1" customFormat="1" ht="87.75">
      <c r="B161" s="26"/>
      <c r="D161" s="132" t="s">
        <v>132</v>
      </c>
      <c r="F161" s="135" t="s">
        <v>252</v>
      </c>
      <c r="L161" s="26"/>
      <c r="M161" s="134"/>
      <c r="N161" s="47"/>
      <c r="O161" s="47"/>
      <c r="P161" s="47"/>
      <c r="Q161" s="47"/>
      <c r="R161" s="47"/>
      <c r="S161" s="47"/>
      <c r="T161" s="48"/>
      <c r="AT161" s="15" t="s">
        <v>132</v>
      </c>
      <c r="AU161" s="15" t="s">
        <v>79</v>
      </c>
    </row>
    <row r="162" spans="2:51" s="11" customFormat="1" ht="12">
      <c r="B162" s="136"/>
      <c r="D162" s="132" t="s">
        <v>134</v>
      </c>
      <c r="E162" s="137" t="s">
        <v>3</v>
      </c>
      <c r="F162" s="138" t="s">
        <v>208</v>
      </c>
      <c r="H162" s="139">
        <v>39.928</v>
      </c>
      <c r="L162" s="136"/>
      <c r="M162" s="140"/>
      <c r="N162" s="141"/>
      <c r="O162" s="141"/>
      <c r="P162" s="141"/>
      <c r="Q162" s="141"/>
      <c r="R162" s="141"/>
      <c r="S162" s="141"/>
      <c r="T162" s="142"/>
      <c r="AT162" s="137" t="s">
        <v>134</v>
      </c>
      <c r="AU162" s="137" t="s">
        <v>79</v>
      </c>
      <c r="AV162" s="11" t="s">
        <v>79</v>
      </c>
      <c r="AW162" s="11" t="s">
        <v>31</v>
      </c>
      <c r="AX162" s="11" t="s">
        <v>69</v>
      </c>
      <c r="AY162" s="137" t="s">
        <v>121</v>
      </c>
    </row>
    <row r="163" spans="2:51" s="11" customFormat="1" ht="12">
      <c r="B163" s="136"/>
      <c r="D163" s="132" t="s">
        <v>134</v>
      </c>
      <c r="E163" s="137" t="s">
        <v>3</v>
      </c>
      <c r="F163" s="138" t="s">
        <v>209</v>
      </c>
      <c r="H163" s="139">
        <v>-5.778</v>
      </c>
      <c r="L163" s="136"/>
      <c r="M163" s="140"/>
      <c r="N163" s="141"/>
      <c r="O163" s="141"/>
      <c r="P163" s="141"/>
      <c r="Q163" s="141"/>
      <c r="R163" s="141"/>
      <c r="S163" s="141"/>
      <c r="T163" s="142"/>
      <c r="AT163" s="137" t="s">
        <v>134</v>
      </c>
      <c r="AU163" s="137" t="s">
        <v>79</v>
      </c>
      <c r="AV163" s="11" t="s">
        <v>79</v>
      </c>
      <c r="AW163" s="11" t="s">
        <v>31</v>
      </c>
      <c r="AX163" s="11" t="s">
        <v>69</v>
      </c>
      <c r="AY163" s="137" t="s">
        <v>121</v>
      </c>
    </row>
    <row r="164" spans="2:65" s="1" customFormat="1" ht="20.45" customHeight="1">
      <c r="B164" s="121"/>
      <c r="C164" s="122" t="s">
        <v>253</v>
      </c>
      <c r="D164" s="122" t="s">
        <v>123</v>
      </c>
      <c r="E164" s="123" t="s">
        <v>254</v>
      </c>
      <c r="F164" s="124" t="s">
        <v>255</v>
      </c>
      <c r="G164" s="125" t="s">
        <v>138</v>
      </c>
      <c r="H164" s="126">
        <v>5</v>
      </c>
      <c r="I164" s="260">
        <v>0</v>
      </c>
      <c r="J164" s="127">
        <f>ROUND(I164*H164,2)</f>
        <v>0</v>
      </c>
      <c r="K164" s="124" t="s">
        <v>127</v>
      </c>
      <c r="L164" s="26"/>
      <c r="M164" s="46" t="s">
        <v>3</v>
      </c>
      <c r="N164" s="128" t="s">
        <v>40</v>
      </c>
      <c r="O164" s="129">
        <v>0.102</v>
      </c>
      <c r="P164" s="129">
        <f>O164*H164</f>
        <v>0.51</v>
      </c>
      <c r="Q164" s="129">
        <v>0</v>
      </c>
      <c r="R164" s="129">
        <f>Q164*H164</f>
        <v>0</v>
      </c>
      <c r="S164" s="129">
        <v>0</v>
      </c>
      <c r="T164" s="130">
        <f>S164*H164</f>
        <v>0</v>
      </c>
      <c r="AR164" s="15" t="s">
        <v>128</v>
      </c>
      <c r="AT164" s="15" t="s">
        <v>123</v>
      </c>
      <c r="AU164" s="15" t="s">
        <v>79</v>
      </c>
      <c r="AY164" s="15" t="s">
        <v>121</v>
      </c>
      <c r="BE164" s="131">
        <f>IF(N164="základní",J164,0)</f>
        <v>0</v>
      </c>
      <c r="BF164" s="131">
        <f>IF(N164="snížená",J164,0)</f>
        <v>0</v>
      </c>
      <c r="BG164" s="131">
        <f>IF(N164="zákl. přenesená",J164,0)</f>
        <v>0</v>
      </c>
      <c r="BH164" s="131">
        <f>IF(N164="sníž. přenesená",J164,0)</f>
        <v>0</v>
      </c>
      <c r="BI164" s="131">
        <f>IF(N164="nulová",J164,0)</f>
        <v>0</v>
      </c>
      <c r="BJ164" s="15" t="s">
        <v>77</v>
      </c>
      <c r="BK164" s="131">
        <f>ROUND(I164*H164,2)</f>
        <v>0</v>
      </c>
      <c r="BL164" s="15" t="s">
        <v>128</v>
      </c>
      <c r="BM164" s="15" t="s">
        <v>256</v>
      </c>
    </row>
    <row r="165" spans="2:47" s="1" customFormat="1" ht="19.5">
      <c r="B165" s="26"/>
      <c r="D165" s="132" t="s">
        <v>130</v>
      </c>
      <c r="F165" s="133" t="s">
        <v>257</v>
      </c>
      <c r="L165" s="26"/>
      <c r="M165" s="134"/>
      <c r="N165" s="47"/>
      <c r="O165" s="47"/>
      <c r="P165" s="47"/>
      <c r="Q165" s="47"/>
      <c r="R165" s="47"/>
      <c r="S165" s="47"/>
      <c r="T165" s="48"/>
      <c r="AT165" s="15" t="s">
        <v>130</v>
      </c>
      <c r="AU165" s="15" t="s">
        <v>79</v>
      </c>
    </row>
    <row r="166" spans="2:47" s="1" customFormat="1" ht="39">
      <c r="B166" s="26"/>
      <c r="D166" s="132" t="s">
        <v>132</v>
      </c>
      <c r="F166" s="135" t="s">
        <v>258</v>
      </c>
      <c r="L166" s="26"/>
      <c r="M166" s="134"/>
      <c r="N166" s="47"/>
      <c r="O166" s="47"/>
      <c r="P166" s="47"/>
      <c r="Q166" s="47"/>
      <c r="R166" s="47"/>
      <c r="S166" s="47"/>
      <c r="T166" s="48"/>
      <c r="AT166" s="15" t="s">
        <v>132</v>
      </c>
      <c r="AU166" s="15" t="s">
        <v>79</v>
      </c>
    </row>
    <row r="167" spans="2:65" s="1" customFormat="1" ht="20.45" customHeight="1">
      <c r="B167" s="121"/>
      <c r="C167" s="122" t="s">
        <v>8</v>
      </c>
      <c r="D167" s="122" t="s">
        <v>123</v>
      </c>
      <c r="E167" s="123" t="s">
        <v>259</v>
      </c>
      <c r="F167" s="124" t="s">
        <v>260</v>
      </c>
      <c r="G167" s="125" t="s">
        <v>138</v>
      </c>
      <c r="H167" s="126">
        <v>5</v>
      </c>
      <c r="I167" s="260">
        <v>0</v>
      </c>
      <c r="J167" s="127">
        <f>ROUND(I167*H167,2)</f>
        <v>0</v>
      </c>
      <c r="K167" s="124" t="s">
        <v>127</v>
      </c>
      <c r="L167" s="26"/>
      <c r="M167" s="46" t="s">
        <v>3</v>
      </c>
      <c r="N167" s="128" t="s">
        <v>40</v>
      </c>
      <c r="O167" s="129">
        <v>0.005</v>
      </c>
      <c r="P167" s="129">
        <f>O167*H167</f>
        <v>0.025</v>
      </c>
      <c r="Q167" s="129">
        <v>0</v>
      </c>
      <c r="R167" s="129">
        <f>Q167*H167</f>
        <v>0</v>
      </c>
      <c r="S167" s="129">
        <v>0</v>
      </c>
      <c r="T167" s="130">
        <f>S167*H167</f>
        <v>0</v>
      </c>
      <c r="AR167" s="15" t="s">
        <v>128</v>
      </c>
      <c r="AT167" s="15" t="s">
        <v>123</v>
      </c>
      <c r="AU167" s="15" t="s">
        <v>79</v>
      </c>
      <c r="AY167" s="15" t="s">
        <v>121</v>
      </c>
      <c r="BE167" s="131">
        <f>IF(N167="základní",J167,0)</f>
        <v>0</v>
      </c>
      <c r="BF167" s="131">
        <f>IF(N167="snížená",J167,0)</f>
        <v>0</v>
      </c>
      <c r="BG167" s="131">
        <f>IF(N167="zákl. přenesená",J167,0)</f>
        <v>0</v>
      </c>
      <c r="BH167" s="131">
        <f>IF(N167="sníž. přenesená",J167,0)</f>
        <v>0</v>
      </c>
      <c r="BI167" s="131">
        <f>IF(N167="nulová",J167,0)</f>
        <v>0</v>
      </c>
      <c r="BJ167" s="15" t="s">
        <v>77</v>
      </c>
      <c r="BK167" s="131">
        <f>ROUND(I167*H167,2)</f>
        <v>0</v>
      </c>
      <c r="BL167" s="15" t="s">
        <v>128</v>
      </c>
      <c r="BM167" s="15" t="s">
        <v>261</v>
      </c>
    </row>
    <row r="168" spans="2:47" s="1" customFormat="1" ht="19.5">
      <c r="B168" s="26"/>
      <c r="D168" s="132" t="s">
        <v>130</v>
      </c>
      <c r="F168" s="133" t="s">
        <v>262</v>
      </c>
      <c r="L168" s="26"/>
      <c r="M168" s="134"/>
      <c r="N168" s="47"/>
      <c r="O168" s="47"/>
      <c r="P168" s="47"/>
      <c r="Q168" s="47"/>
      <c r="R168" s="47"/>
      <c r="S168" s="47"/>
      <c r="T168" s="48"/>
      <c r="AT168" s="15" t="s">
        <v>130</v>
      </c>
      <c r="AU168" s="15" t="s">
        <v>79</v>
      </c>
    </row>
    <row r="169" spans="2:47" s="1" customFormat="1" ht="39">
      <c r="B169" s="26"/>
      <c r="D169" s="132" t="s">
        <v>132</v>
      </c>
      <c r="F169" s="135" t="s">
        <v>258</v>
      </c>
      <c r="L169" s="26"/>
      <c r="M169" s="134"/>
      <c r="N169" s="47"/>
      <c r="O169" s="47"/>
      <c r="P169" s="47"/>
      <c r="Q169" s="47"/>
      <c r="R169" s="47"/>
      <c r="S169" s="47"/>
      <c r="T169" s="48"/>
      <c r="AT169" s="15" t="s">
        <v>132</v>
      </c>
      <c r="AU169" s="15" t="s">
        <v>79</v>
      </c>
    </row>
    <row r="170" spans="2:65" s="1" customFormat="1" ht="20.45" customHeight="1">
      <c r="B170" s="121"/>
      <c r="C170" s="122" t="s">
        <v>263</v>
      </c>
      <c r="D170" s="122" t="s">
        <v>123</v>
      </c>
      <c r="E170" s="123" t="s">
        <v>264</v>
      </c>
      <c r="F170" s="124" t="s">
        <v>265</v>
      </c>
      <c r="G170" s="125" t="s">
        <v>126</v>
      </c>
      <c r="H170" s="126">
        <v>0.736</v>
      </c>
      <c r="I170" s="260">
        <v>0</v>
      </c>
      <c r="J170" s="127">
        <f>ROUND(I170*H170,2)</f>
        <v>0</v>
      </c>
      <c r="K170" s="124" t="s">
        <v>127</v>
      </c>
      <c r="L170" s="26"/>
      <c r="M170" s="46" t="s">
        <v>3</v>
      </c>
      <c r="N170" s="128" t="s">
        <v>40</v>
      </c>
      <c r="O170" s="129">
        <v>0.083</v>
      </c>
      <c r="P170" s="129">
        <f>O170*H170</f>
        <v>0.061088</v>
      </c>
      <c r="Q170" s="129">
        <v>0</v>
      </c>
      <c r="R170" s="129">
        <f>Q170*H170</f>
        <v>0</v>
      </c>
      <c r="S170" s="129">
        <v>0</v>
      </c>
      <c r="T170" s="130">
        <f>S170*H170</f>
        <v>0</v>
      </c>
      <c r="AR170" s="15" t="s">
        <v>128</v>
      </c>
      <c r="AT170" s="15" t="s">
        <v>123</v>
      </c>
      <c r="AU170" s="15" t="s">
        <v>79</v>
      </c>
      <c r="AY170" s="15" t="s">
        <v>121</v>
      </c>
      <c r="BE170" s="131">
        <f>IF(N170="základní",J170,0)</f>
        <v>0</v>
      </c>
      <c r="BF170" s="131">
        <f>IF(N170="snížená",J170,0)</f>
        <v>0</v>
      </c>
      <c r="BG170" s="131">
        <f>IF(N170="zákl. přenesená",J170,0)</f>
        <v>0</v>
      </c>
      <c r="BH170" s="131">
        <f>IF(N170="sníž. přenesená",J170,0)</f>
        <v>0</v>
      </c>
      <c r="BI170" s="131">
        <f>IF(N170="nulová",J170,0)</f>
        <v>0</v>
      </c>
      <c r="BJ170" s="15" t="s">
        <v>77</v>
      </c>
      <c r="BK170" s="131">
        <f>ROUND(I170*H170,2)</f>
        <v>0</v>
      </c>
      <c r="BL170" s="15" t="s">
        <v>128</v>
      </c>
      <c r="BM170" s="15" t="s">
        <v>266</v>
      </c>
    </row>
    <row r="171" spans="2:47" s="1" customFormat="1" ht="19.5">
      <c r="B171" s="26"/>
      <c r="D171" s="132" t="s">
        <v>130</v>
      </c>
      <c r="F171" s="133" t="s">
        <v>267</v>
      </c>
      <c r="L171" s="26"/>
      <c r="M171" s="134"/>
      <c r="N171" s="47"/>
      <c r="O171" s="47"/>
      <c r="P171" s="47"/>
      <c r="Q171" s="47"/>
      <c r="R171" s="47"/>
      <c r="S171" s="47"/>
      <c r="T171" s="48"/>
      <c r="AT171" s="15" t="s">
        <v>130</v>
      </c>
      <c r="AU171" s="15" t="s">
        <v>79</v>
      </c>
    </row>
    <row r="172" spans="2:47" s="1" customFormat="1" ht="146.25">
      <c r="B172" s="26"/>
      <c r="D172" s="132" t="s">
        <v>132</v>
      </c>
      <c r="F172" s="135" t="s">
        <v>268</v>
      </c>
      <c r="L172" s="26"/>
      <c r="M172" s="134"/>
      <c r="N172" s="47"/>
      <c r="O172" s="47"/>
      <c r="P172" s="47"/>
      <c r="Q172" s="47"/>
      <c r="R172" s="47"/>
      <c r="S172" s="47"/>
      <c r="T172" s="48"/>
      <c r="AT172" s="15" t="s">
        <v>132</v>
      </c>
      <c r="AU172" s="15" t="s">
        <v>79</v>
      </c>
    </row>
    <row r="173" spans="2:51" s="12" customFormat="1" ht="12">
      <c r="B173" s="143"/>
      <c r="D173" s="132" t="s">
        <v>134</v>
      </c>
      <c r="E173" s="144" t="s">
        <v>3</v>
      </c>
      <c r="F173" s="145" t="s">
        <v>269</v>
      </c>
      <c r="H173" s="144" t="s">
        <v>3</v>
      </c>
      <c r="L173" s="143"/>
      <c r="M173" s="146"/>
      <c r="N173" s="147"/>
      <c r="O173" s="147"/>
      <c r="P173" s="147"/>
      <c r="Q173" s="147"/>
      <c r="R173" s="147"/>
      <c r="S173" s="147"/>
      <c r="T173" s="148"/>
      <c r="AT173" s="144" t="s">
        <v>134</v>
      </c>
      <c r="AU173" s="144" t="s">
        <v>79</v>
      </c>
      <c r="AV173" s="12" t="s">
        <v>77</v>
      </c>
      <c r="AW173" s="12" t="s">
        <v>31</v>
      </c>
      <c r="AX173" s="12" t="s">
        <v>69</v>
      </c>
      <c r="AY173" s="144" t="s">
        <v>121</v>
      </c>
    </row>
    <row r="174" spans="2:51" s="11" customFormat="1" ht="12">
      <c r="B174" s="136"/>
      <c r="D174" s="132" t="s">
        <v>134</v>
      </c>
      <c r="E174" s="137" t="s">
        <v>3</v>
      </c>
      <c r="F174" s="138" t="s">
        <v>208</v>
      </c>
      <c r="H174" s="139">
        <v>39.928</v>
      </c>
      <c r="L174" s="136"/>
      <c r="M174" s="140"/>
      <c r="N174" s="141"/>
      <c r="O174" s="141"/>
      <c r="P174" s="141"/>
      <c r="Q174" s="141"/>
      <c r="R174" s="141"/>
      <c r="S174" s="141"/>
      <c r="T174" s="142"/>
      <c r="AT174" s="137" t="s">
        <v>134</v>
      </c>
      <c r="AU174" s="137" t="s">
        <v>79</v>
      </c>
      <c r="AV174" s="11" t="s">
        <v>79</v>
      </c>
      <c r="AW174" s="11" t="s">
        <v>31</v>
      </c>
      <c r="AX174" s="11" t="s">
        <v>69</v>
      </c>
      <c r="AY174" s="137" t="s">
        <v>121</v>
      </c>
    </row>
    <row r="175" spans="2:51" s="11" customFormat="1" ht="12">
      <c r="B175" s="136"/>
      <c r="D175" s="132" t="s">
        <v>134</v>
      </c>
      <c r="E175" s="137" t="s">
        <v>3</v>
      </c>
      <c r="F175" s="138" t="s">
        <v>209</v>
      </c>
      <c r="H175" s="139">
        <v>-5.778</v>
      </c>
      <c r="L175" s="136"/>
      <c r="M175" s="140"/>
      <c r="N175" s="141"/>
      <c r="O175" s="141"/>
      <c r="P175" s="141"/>
      <c r="Q175" s="141"/>
      <c r="R175" s="141"/>
      <c r="S175" s="141"/>
      <c r="T175" s="142"/>
      <c r="AT175" s="137" t="s">
        <v>134</v>
      </c>
      <c r="AU175" s="137" t="s">
        <v>79</v>
      </c>
      <c r="AV175" s="11" t="s">
        <v>79</v>
      </c>
      <c r="AW175" s="11" t="s">
        <v>31</v>
      </c>
      <c r="AX175" s="11" t="s">
        <v>69</v>
      </c>
      <c r="AY175" s="137" t="s">
        <v>121</v>
      </c>
    </row>
    <row r="176" spans="2:51" s="12" customFormat="1" ht="12">
      <c r="B176" s="143"/>
      <c r="D176" s="132" t="s">
        <v>134</v>
      </c>
      <c r="E176" s="144" t="s">
        <v>3</v>
      </c>
      <c r="F176" s="145" t="s">
        <v>270</v>
      </c>
      <c r="H176" s="144" t="s">
        <v>3</v>
      </c>
      <c r="L176" s="143"/>
      <c r="M176" s="146"/>
      <c r="N176" s="147"/>
      <c r="O176" s="147"/>
      <c r="P176" s="147"/>
      <c r="Q176" s="147"/>
      <c r="R176" s="147"/>
      <c r="S176" s="147"/>
      <c r="T176" s="148"/>
      <c r="AT176" s="144" t="s">
        <v>134</v>
      </c>
      <c r="AU176" s="144" t="s">
        <v>79</v>
      </c>
      <c r="AV176" s="12" t="s">
        <v>77</v>
      </c>
      <c r="AW176" s="12" t="s">
        <v>31</v>
      </c>
      <c r="AX176" s="12" t="s">
        <v>69</v>
      </c>
      <c r="AY176" s="144" t="s">
        <v>121</v>
      </c>
    </row>
    <row r="177" spans="2:51" s="11" customFormat="1" ht="12">
      <c r="B177" s="136"/>
      <c r="D177" s="132" t="s">
        <v>134</v>
      </c>
      <c r="E177" s="137" t="s">
        <v>3</v>
      </c>
      <c r="F177" s="138" t="s">
        <v>271</v>
      </c>
      <c r="H177" s="139">
        <v>-32.442</v>
      </c>
      <c r="L177" s="136"/>
      <c r="M177" s="140"/>
      <c r="N177" s="141"/>
      <c r="O177" s="141"/>
      <c r="P177" s="141"/>
      <c r="Q177" s="141"/>
      <c r="R177" s="141"/>
      <c r="S177" s="141"/>
      <c r="T177" s="142"/>
      <c r="AT177" s="137" t="s">
        <v>134</v>
      </c>
      <c r="AU177" s="137" t="s">
        <v>79</v>
      </c>
      <c r="AV177" s="11" t="s">
        <v>79</v>
      </c>
      <c r="AW177" s="11" t="s">
        <v>31</v>
      </c>
      <c r="AX177" s="11" t="s">
        <v>69</v>
      </c>
      <c r="AY177" s="137" t="s">
        <v>121</v>
      </c>
    </row>
    <row r="178" spans="2:51" s="11" customFormat="1" ht="12">
      <c r="B178" s="136"/>
      <c r="D178" s="132" t="s">
        <v>134</v>
      </c>
      <c r="E178" s="137" t="s">
        <v>3</v>
      </c>
      <c r="F178" s="138" t="s">
        <v>272</v>
      </c>
      <c r="H178" s="139">
        <v>9.028</v>
      </c>
      <c r="L178" s="136"/>
      <c r="M178" s="140"/>
      <c r="N178" s="141"/>
      <c r="O178" s="141"/>
      <c r="P178" s="141"/>
      <c r="Q178" s="141"/>
      <c r="R178" s="141"/>
      <c r="S178" s="141"/>
      <c r="T178" s="142"/>
      <c r="AT178" s="137" t="s">
        <v>134</v>
      </c>
      <c r="AU178" s="137" t="s">
        <v>79</v>
      </c>
      <c r="AV178" s="11" t="s">
        <v>79</v>
      </c>
      <c r="AW178" s="11" t="s">
        <v>31</v>
      </c>
      <c r="AX178" s="11" t="s">
        <v>69</v>
      </c>
      <c r="AY178" s="137" t="s">
        <v>121</v>
      </c>
    </row>
    <row r="179" spans="2:51" s="12" customFormat="1" ht="12">
      <c r="B179" s="143"/>
      <c r="D179" s="132" t="s">
        <v>134</v>
      </c>
      <c r="E179" s="144" t="s">
        <v>3</v>
      </c>
      <c r="F179" s="145" t="s">
        <v>273</v>
      </c>
      <c r="H179" s="144" t="s">
        <v>3</v>
      </c>
      <c r="L179" s="143"/>
      <c r="M179" s="146"/>
      <c r="N179" s="147"/>
      <c r="O179" s="147"/>
      <c r="P179" s="147"/>
      <c r="Q179" s="147"/>
      <c r="R179" s="147"/>
      <c r="S179" s="147"/>
      <c r="T179" s="148"/>
      <c r="AT179" s="144" t="s">
        <v>134</v>
      </c>
      <c r="AU179" s="144" t="s">
        <v>79</v>
      </c>
      <c r="AV179" s="12" t="s">
        <v>77</v>
      </c>
      <c r="AW179" s="12" t="s">
        <v>31</v>
      </c>
      <c r="AX179" s="12" t="s">
        <v>69</v>
      </c>
      <c r="AY179" s="144" t="s">
        <v>121</v>
      </c>
    </row>
    <row r="180" spans="2:51" s="11" customFormat="1" ht="12">
      <c r="B180" s="136"/>
      <c r="D180" s="132" t="s">
        <v>134</v>
      </c>
      <c r="E180" s="137" t="s">
        <v>3</v>
      </c>
      <c r="F180" s="138" t="s">
        <v>274</v>
      </c>
      <c r="H180" s="139">
        <v>-10</v>
      </c>
      <c r="L180" s="136"/>
      <c r="M180" s="140"/>
      <c r="N180" s="141"/>
      <c r="O180" s="141"/>
      <c r="P180" s="141"/>
      <c r="Q180" s="141"/>
      <c r="R180" s="141"/>
      <c r="S180" s="141"/>
      <c r="T180" s="142"/>
      <c r="AT180" s="137" t="s">
        <v>134</v>
      </c>
      <c r="AU180" s="137" t="s">
        <v>79</v>
      </c>
      <c r="AV180" s="11" t="s">
        <v>79</v>
      </c>
      <c r="AW180" s="11" t="s">
        <v>31</v>
      </c>
      <c r="AX180" s="11" t="s">
        <v>69</v>
      </c>
      <c r="AY180" s="137" t="s">
        <v>121</v>
      </c>
    </row>
    <row r="181" spans="2:65" s="1" customFormat="1" ht="20.45" customHeight="1">
      <c r="B181" s="121"/>
      <c r="C181" s="122" t="s">
        <v>275</v>
      </c>
      <c r="D181" s="122" t="s">
        <v>123</v>
      </c>
      <c r="E181" s="123" t="s">
        <v>276</v>
      </c>
      <c r="F181" s="124" t="s">
        <v>277</v>
      </c>
      <c r="G181" s="125" t="s">
        <v>126</v>
      </c>
      <c r="H181" s="126">
        <v>0.736</v>
      </c>
      <c r="I181" s="260">
        <v>0</v>
      </c>
      <c r="J181" s="127">
        <f>ROUND(I181*H181,2)</f>
        <v>0</v>
      </c>
      <c r="K181" s="124" t="s">
        <v>127</v>
      </c>
      <c r="L181" s="26"/>
      <c r="M181" s="46" t="s">
        <v>3</v>
      </c>
      <c r="N181" s="128" t="s">
        <v>40</v>
      </c>
      <c r="O181" s="129">
        <v>0.652</v>
      </c>
      <c r="P181" s="129">
        <f>O181*H181</f>
        <v>0.479872</v>
      </c>
      <c r="Q181" s="129">
        <v>0</v>
      </c>
      <c r="R181" s="129">
        <f>Q181*H181</f>
        <v>0</v>
      </c>
      <c r="S181" s="129">
        <v>0</v>
      </c>
      <c r="T181" s="130">
        <f>S181*H181</f>
        <v>0</v>
      </c>
      <c r="AR181" s="15" t="s">
        <v>128</v>
      </c>
      <c r="AT181" s="15" t="s">
        <v>123</v>
      </c>
      <c r="AU181" s="15" t="s">
        <v>79</v>
      </c>
      <c r="AY181" s="15" t="s">
        <v>121</v>
      </c>
      <c r="BE181" s="131">
        <f>IF(N181="základní",J181,0)</f>
        <v>0</v>
      </c>
      <c r="BF181" s="131">
        <f>IF(N181="snížená",J181,0)</f>
        <v>0</v>
      </c>
      <c r="BG181" s="131">
        <f>IF(N181="zákl. přenesená",J181,0)</f>
        <v>0</v>
      </c>
      <c r="BH181" s="131">
        <f>IF(N181="sníž. přenesená",J181,0)</f>
        <v>0</v>
      </c>
      <c r="BI181" s="131">
        <f>IF(N181="nulová",J181,0)</f>
        <v>0</v>
      </c>
      <c r="BJ181" s="15" t="s">
        <v>77</v>
      </c>
      <c r="BK181" s="131">
        <f>ROUND(I181*H181,2)</f>
        <v>0</v>
      </c>
      <c r="BL181" s="15" t="s">
        <v>128</v>
      </c>
      <c r="BM181" s="15" t="s">
        <v>278</v>
      </c>
    </row>
    <row r="182" spans="2:47" s="1" customFormat="1" ht="19.5">
      <c r="B182" s="26"/>
      <c r="D182" s="132" t="s">
        <v>130</v>
      </c>
      <c r="F182" s="133" t="s">
        <v>279</v>
      </c>
      <c r="L182" s="26"/>
      <c r="M182" s="134"/>
      <c r="N182" s="47"/>
      <c r="O182" s="47"/>
      <c r="P182" s="47"/>
      <c r="Q182" s="47"/>
      <c r="R182" s="47"/>
      <c r="S182" s="47"/>
      <c r="T182" s="48"/>
      <c r="AT182" s="15" t="s">
        <v>130</v>
      </c>
      <c r="AU182" s="15" t="s">
        <v>79</v>
      </c>
    </row>
    <row r="183" spans="2:47" s="1" customFormat="1" ht="117">
      <c r="B183" s="26"/>
      <c r="D183" s="132" t="s">
        <v>132</v>
      </c>
      <c r="F183" s="135" t="s">
        <v>280</v>
      </c>
      <c r="L183" s="26"/>
      <c r="M183" s="134"/>
      <c r="N183" s="47"/>
      <c r="O183" s="47"/>
      <c r="P183" s="47"/>
      <c r="Q183" s="47"/>
      <c r="R183" s="47"/>
      <c r="S183" s="47"/>
      <c r="T183" s="48"/>
      <c r="AT183" s="15" t="s">
        <v>132</v>
      </c>
      <c r="AU183" s="15" t="s">
        <v>79</v>
      </c>
    </row>
    <row r="184" spans="2:51" s="12" customFormat="1" ht="12">
      <c r="B184" s="143"/>
      <c r="D184" s="132" t="s">
        <v>134</v>
      </c>
      <c r="E184" s="144" t="s">
        <v>3</v>
      </c>
      <c r="F184" s="145" t="s">
        <v>269</v>
      </c>
      <c r="H184" s="144" t="s">
        <v>3</v>
      </c>
      <c r="L184" s="143"/>
      <c r="M184" s="146"/>
      <c r="N184" s="147"/>
      <c r="O184" s="147"/>
      <c r="P184" s="147"/>
      <c r="Q184" s="147"/>
      <c r="R184" s="147"/>
      <c r="S184" s="147"/>
      <c r="T184" s="148"/>
      <c r="AT184" s="144" t="s">
        <v>134</v>
      </c>
      <c r="AU184" s="144" t="s">
        <v>79</v>
      </c>
      <c r="AV184" s="12" t="s">
        <v>77</v>
      </c>
      <c r="AW184" s="12" t="s">
        <v>31</v>
      </c>
      <c r="AX184" s="12" t="s">
        <v>69</v>
      </c>
      <c r="AY184" s="144" t="s">
        <v>121</v>
      </c>
    </row>
    <row r="185" spans="2:51" s="11" customFormat="1" ht="12">
      <c r="B185" s="136"/>
      <c r="D185" s="132" t="s">
        <v>134</v>
      </c>
      <c r="E185" s="137" t="s">
        <v>3</v>
      </c>
      <c r="F185" s="138" t="s">
        <v>208</v>
      </c>
      <c r="H185" s="139">
        <v>39.928</v>
      </c>
      <c r="L185" s="136"/>
      <c r="M185" s="140"/>
      <c r="N185" s="141"/>
      <c r="O185" s="141"/>
      <c r="P185" s="141"/>
      <c r="Q185" s="141"/>
      <c r="R185" s="141"/>
      <c r="S185" s="141"/>
      <c r="T185" s="142"/>
      <c r="AT185" s="137" t="s">
        <v>134</v>
      </c>
      <c r="AU185" s="137" t="s">
        <v>79</v>
      </c>
      <c r="AV185" s="11" t="s">
        <v>79</v>
      </c>
      <c r="AW185" s="11" t="s">
        <v>31</v>
      </c>
      <c r="AX185" s="11" t="s">
        <v>69</v>
      </c>
      <c r="AY185" s="137" t="s">
        <v>121</v>
      </c>
    </row>
    <row r="186" spans="2:51" s="11" customFormat="1" ht="12">
      <c r="B186" s="136"/>
      <c r="D186" s="132" t="s">
        <v>134</v>
      </c>
      <c r="E186" s="137" t="s">
        <v>3</v>
      </c>
      <c r="F186" s="138" t="s">
        <v>209</v>
      </c>
      <c r="H186" s="139">
        <v>-5.778</v>
      </c>
      <c r="L186" s="136"/>
      <c r="M186" s="140"/>
      <c r="N186" s="141"/>
      <c r="O186" s="141"/>
      <c r="P186" s="141"/>
      <c r="Q186" s="141"/>
      <c r="R186" s="141"/>
      <c r="S186" s="141"/>
      <c r="T186" s="142"/>
      <c r="AT186" s="137" t="s">
        <v>134</v>
      </c>
      <c r="AU186" s="137" t="s">
        <v>79</v>
      </c>
      <c r="AV186" s="11" t="s">
        <v>79</v>
      </c>
      <c r="AW186" s="11" t="s">
        <v>31</v>
      </c>
      <c r="AX186" s="11" t="s">
        <v>69</v>
      </c>
      <c r="AY186" s="137" t="s">
        <v>121</v>
      </c>
    </row>
    <row r="187" spans="2:51" s="12" customFormat="1" ht="12">
      <c r="B187" s="143"/>
      <c r="D187" s="132" t="s">
        <v>134</v>
      </c>
      <c r="E187" s="144" t="s">
        <v>3</v>
      </c>
      <c r="F187" s="145" t="s">
        <v>270</v>
      </c>
      <c r="H187" s="144" t="s">
        <v>3</v>
      </c>
      <c r="L187" s="143"/>
      <c r="M187" s="146"/>
      <c r="N187" s="147"/>
      <c r="O187" s="147"/>
      <c r="P187" s="147"/>
      <c r="Q187" s="147"/>
      <c r="R187" s="147"/>
      <c r="S187" s="147"/>
      <c r="T187" s="148"/>
      <c r="AT187" s="144" t="s">
        <v>134</v>
      </c>
      <c r="AU187" s="144" t="s">
        <v>79</v>
      </c>
      <c r="AV187" s="12" t="s">
        <v>77</v>
      </c>
      <c r="AW187" s="12" t="s">
        <v>31</v>
      </c>
      <c r="AX187" s="12" t="s">
        <v>69</v>
      </c>
      <c r="AY187" s="144" t="s">
        <v>121</v>
      </c>
    </row>
    <row r="188" spans="2:51" s="11" customFormat="1" ht="12">
      <c r="B188" s="136"/>
      <c r="D188" s="132" t="s">
        <v>134</v>
      </c>
      <c r="E188" s="137" t="s">
        <v>3</v>
      </c>
      <c r="F188" s="138" t="s">
        <v>271</v>
      </c>
      <c r="H188" s="139">
        <v>-32.442</v>
      </c>
      <c r="L188" s="136"/>
      <c r="M188" s="140"/>
      <c r="N188" s="141"/>
      <c r="O188" s="141"/>
      <c r="P188" s="141"/>
      <c r="Q188" s="141"/>
      <c r="R188" s="141"/>
      <c r="S188" s="141"/>
      <c r="T188" s="142"/>
      <c r="AT188" s="137" t="s">
        <v>134</v>
      </c>
      <c r="AU188" s="137" t="s">
        <v>79</v>
      </c>
      <c r="AV188" s="11" t="s">
        <v>79</v>
      </c>
      <c r="AW188" s="11" t="s">
        <v>31</v>
      </c>
      <c r="AX188" s="11" t="s">
        <v>69</v>
      </c>
      <c r="AY188" s="137" t="s">
        <v>121</v>
      </c>
    </row>
    <row r="189" spans="2:51" s="11" customFormat="1" ht="12">
      <c r="B189" s="136"/>
      <c r="D189" s="132" t="s">
        <v>134</v>
      </c>
      <c r="E189" s="137" t="s">
        <v>3</v>
      </c>
      <c r="F189" s="138" t="s">
        <v>272</v>
      </c>
      <c r="H189" s="139">
        <v>9.028</v>
      </c>
      <c r="L189" s="136"/>
      <c r="M189" s="140"/>
      <c r="N189" s="141"/>
      <c r="O189" s="141"/>
      <c r="P189" s="141"/>
      <c r="Q189" s="141"/>
      <c r="R189" s="141"/>
      <c r="S189" s="141"/>
      <c r="T189" s="142"/>
      <c r="AT189" s="137" t="s">
        <v>134</v>
      </c>
      <c r="AU189" s="137" t="s">
        <v>79</v>
      </c>
      <c r="AV189" s="11" t="s">
        <v>79</v>
      </c>
      <c r="AW189" s="11" t="s">
        <v>31</v>
      </c>
      <c r="AX189" s="11" t="s">
        <v>69</v>
      </c>
      <c r="AY189" s="137" t="s">
        <v>121</v>
      </c>
    </row>
    <row r="190" spans="2:51" s="12" customFormat="1" ht="12">
      <c r="B190" s="143"/>
      <c r="D190" s="132" t="s">
        <v>134</v>
      </c>
      <c r="E190" s="144" t="s">
        <v>3</v>
      </c>
      <c r="F190" s="145" t="s">
        <v>273</v>
      </c>
      <c r="H190" s="144" t="s">
        <v>3</v>
      </c>
      <c r="L190" s="143"/>
      <c r="M190" s="146"/>
      <c r="N190" s="147"/>
      <c r="O190" s="147"/>
      <c r="P190" s="147"/>
      <c r="Q190" s="147"/>
      <c r="R190" s="147"/>
      <c r="S190" s="147"/>
      <c r="T190" s="148"/>
      <c r="AT190" s="144" t="s">
        <v>134</v>
      </c>
      <c r="AU190" s="144" t="s">
        <v>79</v>
      </c>
      <c r="AV190" s="12" t="s">
        <v>77</v>
      </c>
      <c r="AW190" s="12" t="s">
        <v>31</v>
      </c>
      <c r="AX190" s="12" t="s">
        <v>69</v>
      </c>
      <c r="AY190" s="144" t="s">
        <v>121</v>
      </c>
    </row>
    <row r="191" spans="2:51" s="11" customFormat="1" ht="12">
      <c r="B191" s="136"/>
      <c r="D191" s="132" t="s">
        <v>134</v>
      </c>
      <c r="E191" s="137" t="s">
        <v>3</v>
      </c>
      <c r="F191" s="138" t="s">
        <v>274</v>
      </c>
      <c r="H191" s="139">
        <v>-10</v>
      </c>
      <c r="L191" s="136"/>
      <c r="M191" s="140"/>
      <c r="N191" s="141"/>
      <c r="O191" s="141"/>
      <c r="P191" s="141"/>
      <c r="Q191" s="141"/>
      <c r="R191" s="141"/>
      <c r="S191" s="141"/>
      <c r="T191" s="142"/>
      <c r="AT191" s="137" t="s">
        <v>134</v>
      </c>
      <c r="AU191" s="137" t="s">
        <v>79</v>
      </c>
      <c r="AV191" s="11" t="s">
        <v>79</v>
      </c>
      <c r="AW191" s="11" t="s">
        <v>31</v>
      </c>
      <c r="AX191" s="11" t="s">
        <v>69</v>
      </c>
      <c r="AY191" s="137" t="s">
        <v>121</v>
      </c>
    </row>
    <row r="192" spans="2:65" s="1" customFormat="1" ht="20.45" customHeight="1">
      <c r="B192" s="121"/>
      <c r="C192" s="122" t="s">
        <v>281</v>
      </c>
      <c r="D192" s="122" t="s">
        <v>123</v>
      </c>
      <c r="E192" s="123" t="s">
        <v>282</v>
      </c>
      <c r="F192" s="124" t="s">
        <v>283</v>
      </c>
      <c r="G192" s="125" t="s">
        <v>126</v>
      </c>
      <c r="H192" s="126">
        <v>0.736</v>
      </c>
      <c r="I192" s="260">
        <v>0</v>
      </c>
      <c r="J192" s="127">
        <f>ROUND(I192*H192,2)</f>
        <v>0</v>
      </c>
      <c r="K192" s="124" t="s">
        <v>127</v>
      </c>
      <c r="L192" s="26"/>
      <c r="M192" s="46" t="s">
        <v>3</v>
      </c>
      <c r="N192" s="128" t="s">
        <v>40</v>
      </c>
      <c r="O192" s="129">
        <v>0.009</v>
      </c>
      <c r="P192" s="129">
        <f>O192*H192</f>
        <v>0.006624</v>
      </c>
      <c r="Q192" s="129">
        <v>0</v>
      </c>
      <c r="R192" s="129">
        <f>Q192*H192</f>
        <v>0</v>
      </c>
      <c r="S192" s="129">
        <v>0</v>
      </c>
      <c r="T192" s="130">
        <f>S192*H192</f>
        <v>0</v>
      </c>
      <c r="AR192" s="15" t="s">
        <v>128</v>
      </c>
      <c r="AT192" s="15" t="s">
        <v>123</v>
      </c>
      <c r="AU192" s="15" t="s">
        <v>79</v>
      </c>
      <c r="AY192" s="15" t="s">
        <v>121</v>
      </c>
      <c r="BE192" s="131">
        <f>IF(N192="základní",J192,0)</f>
        <v>0</v>
      </c>
      <c r="BF192" s="131">
        <f>IF(N192="snížená",J192,0)</f>
        <v>0</v>
      </c>
      <c r="BG192" s="131">
        <f>IF(N192="zákl. přenesená",J192,0)</f>
        <v>0</v>
      </c>
      <c r="BH192" s="131">
        <f>IF(N192="sníž. přenesená",J192,0)</f>
        <v>0</v>
      </c>
      <c r="BI192" s="131">
        <f>IF(N192="nulová",J192,0)</f>
        <v>0</v>
      </c>
      <c r="BJ192" s="15" t="s">
        <v>77</v>
      </c>
      <c r="BK192" s="131">
        <f>ROUND(I192*H192,2)</f>
        <v>0</v>
      </c>
      <c r="BL192" s="15" t="s">
        <v>128</v>
      </c>
      <c r="BM192" s="15" t="s">
        <v>284</v>
      </c>
    </row>
    <row r="193" spans="2:47" s="1" customFormat="1" ht="12">
      <c r="B193" s="26"/>
      <c r="D193" s="132" t="s">
        <v>130</v>
      </c>
      <c r="F193" s="133" t="s">
        <v>283</v>
      </c>
      <c r="L193" s="26"/>
      <c r="M193" s="134"/>
      <c r="N193" s="47"/>
      <c r="O193" s="47"/>
      <c r="P193" s="47"/>
      <c r="Q193" s="47"/>
      <c r="R193" s="47"/>
      <c r="S193" s="47"/>
      <c r="T193" s="48"/>
      <c r="AT193" s="15" t="s">
        <v>130</v>
      </c>
      <c r="AU193" s="15" t="s">
        <v>79</v>
      </c>
    </row>
    <row r="194" spans="2:47" s="1" customFormat="1" ht="234">
      <c r="B194" s="26"/>
      <c r="D194" s="132" t="s">
        <v>132</v>
      </c>
      <c r="F194" s="135" t="s">
        <v>285</v>
      </c>
      <c r="L194" s="26"/>
      <c r="M194" s="134"/>
      <c r="N194" s="47"/>
      <c r="O194" s="47"/>
      <c r="P194" s="47"/>
      <c r="Q194" s="47"/>
      <c r="R194" s="47"/>
      <c r="S194" s="47"/>
      <c r="T194" s="48"/>
      <c r="AT194" s="15" t="s">
        <v>132</v>
      </c>
      <c r="AU194" s="15" t="s">
        <v>79</v>
      </c>
    </row>
    <row r="195" spans="2:51" s="12" customFormat="1" ht="12">
      <c r="B195" s="143"/>
      <c r="D195" s="132" t="s">
        <v>134</v>
      </c>
      <c r="E195" s="144" t="s">
        <v>3</v>
      </c>
      <c r="F195" s="145" t="s">
        <v>269</v>
      </c>
      <c r="H195" s="144" t="s">
        <v>3</v>
      </c>
      <c r="L195" s="143"/>
      <c r="M195" s="146"/>
      <c r="N195" s="147"/>
      <c r="O195" s="147"/>
      <c r="P195" s="147"/>
      <c r="Q195" s="147"/>
      <c r="R195" s="147"/>
      <c r="S195" s="147"/>
      <c r="T195" s="148"/>
      <c r="AT195" s="144" t="s">
        <v>134</v>
      </c>
      <c r="AU195" s="144" t="s">
        <v>79</v>
      </c>
      <c r="AV195" s="12" t="s">
        <v>77</v>
      </c>
      <c r="AW195" s="12" t="s">
        <v>31</v>
      </c>
      <c r="AX195" s="12" t="s">
        <v>69</v>
      </c>
      <c r="AY195" s="144" t="s">
        <v>121</v>
      </c>
    </row>
    <row r="196" spans="2:51" s="11" customFormat="1" ht="12">
      <c r="B196" s="136"/>
      <c r="D196" s="132" t="s">
        <v>134</v>
      </c>
      <c r="E196" s="137" t="s">
        <v>3</v>
      </c>
      <c r="F196" s="138" t="s">
        <v>208</v>
      </c>
      <c r="H196" s="139">
        <v>39.928</v>
      </c>
      <c r="L196" s="136"/>
      <c r="M196" s="140"/>
      <c r="N196" s="141"/>
      <c r="O196" s="141"/>
      <c r="P196" s="141"/>
      <c r="Q196" s="141"/>
      <c r="R196" s="141"/>
      <c r="S196" s="141"/>
      <c r="T196" s="142"/>
      <c r="AT196" s="137" t="s">
        <v>134</v>
      </c>
      <c r="AU196" s="137" t="s">
        <v>79</v>
      </c>
      <c r="AV196" s="11" t="s">
        <v>79</v>
      </c>
      <c r="AW196" s="11" t="s">
        <v>31</v>
      </c>
      <c r="AX196" s="11" t="s">
        <v>69</v>
      </c>
      <c r="AY196" s="137" t="s">
        <v>121</v>
      </c>
    </row>
    <row r="197" spans="2:51" s="11" customFormat="1" ht="12">
      <c r="B197" s="136"/>
      <c r="D197" s="132" t="s">
        <v>134</v>
      </c>
      <c r="E197" s="137" t="s">
        <v>3</v>
      </c>
      <c r="F197" s="138" t="s">
        <v>209</v>
      </c>
      <c r="H197" s="139">
        <v>-5.778</v>
      </c>
      <c r="L197" s="136"/>
      <c r="M197" s="140"/>
      <c r="N197" s="141"/>
      <c r="O197" s="141"/>
      <c r="P197" s="141"/>
      <c r="Q197" s="141"/>
      <c r="R197" s="141"/>
      <c r="S197" s="141"/>
      <c r="T197" s="142"/>
      <c r="AT197" s="137" t="s">
        <v>134</v>
      </c>
      <c r="AU197" s="137" t="s">
        <v>79</v>
      </c>
      <c r="AV197" s="11" t="s">
        <v>79</v>
      </c>
      <c r="AW197" s="11" t="s">
        <v>31</v>
      </c>
      <c r="AX197" s="11" t="s">
        <v>69</v>
      </c>
      <c r="AY197" s="137" t="s">
        <v>121</v>
      </c>
    </row>
    <row r="198" spans="2:51" s="12" customFormat="1" ht="12">
      <c r="B198" s="143"/>
      <c r="D198" s="132" t="s">
        <v>134</v>
      </c>
      <c r="E198" s="144" t="s">
        <v>3</v>
      </c>
      <c r="F198" s="145" t="s">
        <v>270</v>
      </c>
      <c r="H198" s="144" t="s">
        <v>3</v>
      </c>
      <c r="L198" s="143"/>
      <c r="M198" s="146"/>
      <c r="N198" s="147"/>
      <c r="O198" s="147"/>
      <c r="P198" s="147"/>
      <c r="Q198" s="147"/>
      <c r="R198" s="147"/>
      <c r="S198" s="147"/>
      <c r="T198" s="148"/>
      <c r="AT198" s="144" t="s">
        <v>134</v>
      </c>
      <c r="AU198" s="144" t="s">
        <v>79</v>
      </c>
      <c r="AV198" s="12" t="s">
        <v>77</v>
      </c>
      <c r="AW198" s="12" t="s">
        <v>31</v>
      </c>
      <c r="AX198" s="12" t="s">
        <v>69</v>
      </c>
      <c r="AY198" s="144" t="s">
        <v>121</v>
      </c>
    </row>
    <row r="199" spans="2:51" s="11" customFormat="1" ht="12">
      <c r="B199" s="136"/>
      <c r="D199" s="132" t="s">
        <v>134</v>
      </c>
      <c r="E199" s="137" t="s">
        <v>3</v>
      </c>
      <c r="F199" s="138" t="s">
        <v>271</v>
      </c>
      <c r="H199" s="139">
        <v>-32.442</v>
      </c>
      <c r="L199" s="136"/>
      <c r="M199" s="140"/>
      <c r="N199" s="141"/>
      <c r="O199" s="141"/>
      <c r="P199" s="141"/>
      <c r="Q199" s="141"/>
      <c r="R199" s="141"/>
      <c r="S199" s="141"/>
      <c r="T199" s="142"/>
      <c r="AT199" s="137" t="s">
        <v>134</v>
      </c>
      <c r="AU199" s="137" t="s">
        <v>79</v>
      </c>
      <c r="AV199" s="11" t="s">
        <v>79</v>
      </c>
      <c r="AW199" s="11" t="s">
        <v>31</v>
      </c>
      <c r="AX199" s="11" t="s">
        <v>69</v>
      </c>
      <c r="AY199" s="137" t="s">
        <v>121</v>
      </c>
    </row>
    <row r="200" spans="2:51" s="11" customFormat="1" ht="12">
      <c r="B200" s="136"/>
      <c r="D200" s="132" t="s">
        <v>134</v>
      </c>
      <c r="E200" s="137" t="s">
        <v>3</v>
      </c>
      <c r="F200" s="138" t="s">
        <v>272</v>
      </c>
      <c r="H200" s="139">
        <v>9.028</v>
      </c>
      <c r="L200" s="136"/>
      <c r="M200" s="140"/>
      <c r="N200" s="141"/>
      <c r="O200" s="141"/>
      <c r="P200" s="141"/>
      <c r="Q200" s="141"/>
      <c r="R200" s="141"/>
      <c r="S200" s="141"/>
      <c r="T200" s="142"/>
      <c r="AT200" s="137" t="s">
        <v>134</v>
      </c>
      <c r="AU200" s="137" t="s">
        <v>79</v>
      </c>
      <c r="AV200" s="11" t="s">
        <v>79</v>
      </c>
      <c r="AW200" s="11" t="s">
        <v>31</v>
      </c>
      <c r="AX200" s="11" t="s">
        <v>69</v>
      </c>
      <c r="AY200" s="137" t="s">
        <v>121</v>
      </c>
    </row>
    <row r="201" spans="2:51" s="12" customFormat="1" ht="12">
      <c r="B201" s="143"/>
      <c r="D201" s="132" t="s">
        <v>134</v>
      </c>
      <c r="E201" s="144" t="s">
        <v>3</v>
      </c>
      <c r="F201" s="145" t="s">
        <v>273</v>
      </c>
      <c r="H201" s="144" t="s">
        <v>3</v>
      </c>
      <c r="L201" s="143"/>
      <c r="M201" s="146"/>
      <c r="N201" s="147"/>
      <c r="O201" s="147"/>
      <c r="P201" s="147"/>
      <c r="Q201" s="147"/>
      <c r="R201" s="147"/>
      <c r="S201" s="147"/>
      <c r="T201" s="148"/>
      <c r="AT201" s="144" t="s">
        <v>134</v>
      </c>
      <c r="AU201" s="144" t="s">
        <v>79</v>
      </c>
      <c r="AV201" s="12" t="s">
        <v>77</v>
      </c>
      <c r="AW201" s="12" t="s">
        <v>31</v>
      </c>
      <c r="AX201" s="12" t="s">
        <v>69</v>
      </c>
      <c r="AY201" s="144" t="s">
        <v>121</v>
      </c>
    </row>
    <row r="202" spans="2:51" s="11" customFormat="1" ht="12">
      <c r="B202" s="136"/>
      <c r="D202" s="132" t="s">
        <v>134</v>
      </c>
      <c r="E202" s="137" t="s">
        <v>3</v>
      </c>
      <c r="F202" s="138" t="s">
        <v>274</v>
      </c>
      <c r="H202" s="139">
        <v>-10</v>
      </c>
      <c r="L202" s="136"/>
      <c r="M202" s="140"/>
      <c r="N202" s="141"/>
      <c r="O202" s="141"/>
      <c r="P202" s="141"/>
      <c r="Q202" s="141"/>
      <c r="R202" s="141"/>
      <c r="S202" s="141"/>
      <c r="T202" s="142"/>
      <c r="AT202" s="137" t="s">
        <v>134</v>
      </c>
      <c r="AU202" s="137" t="s">
        <v>79</v>
      </c>
      <c r="AV202" s="11" t="s">
        <v>79</v>
      </c>
      <c r="AW202" s="11" t="s">
        <v>31</v>
      </c>
      <c r="AX202" s="11" t="s">
        <v>69</v>
      </c>
      <c r="AY202" s="137" t="s">
        <v>121</v>
      </c>
    </row>
    <row r="203" spans="2:65" s="1" customFormat="1" ht="20.45" customHeight="1">
      <c r="B203" s="121"/>
      <c r="C203" s="122" t="s">
        <v>286</v>
      </c>
      <c r="D203" s="122" t="s">
        <v>123</v>
      </c>
      <c r="E203" s="123" t="s">
        <v>287</v>
      </c>
      <c r="F203" s="124" t="s">
        <v>288</v>
      </c>
      <c r="G203" s="125" t="s">
        <v>238</v>
      </c>
      <c r="H203" s="126">
        <v>1.398</v>
      </c>
      <c r="I203" s="260">
        <v>0</v>
      </c>
      <c r="J203" s="127">
        <f>ROUND(I203*H203,2)</f>
        <v>0</v>
      </c>
      <c r="K203" s="124" t="s">
        <v>127</v>
      </c>
      <c r="L203" s="26"/>
      <c r="M203" s="46" t="s">
        <v>3</v>
      </c>
      <c r="N203" s="128" t="s">
        <v>40</v>
      </c>
      <c r="O203" s="129">
        <v>0</v>
      </c>
      <c r="P203" s="129">
        <f>O203*H203</f>
        <v>0</v>
      </c>
      <c r="Q203" s="129">
        <v>0</v>
      </c>
      <c r="R203" s="129">
        <f>Q203*H203</f>
        <v>0</v>
      </c>
      <c r="S203" s="129">
        <v>0</v>
      </c>
      <c r="T203" s="130">
        <f>S203*H203</f>
        <v>0</v>
      </c>
      <c r="AR203" s="15" t="s">
        <v>128</v>
      </c>
      <c r="AT203" s="15" t="s">
        <v>123</v>
      </c>
      <c r="AU203" s="15" t="s">
        <v>79</v>
      </c>
      <c r="AY203" s="15" t="s">
        <v>121</v>
      </c>
      <c r="BE203" s="131">
        <f>IF(N203="základní",J203,0)</f>
        <v>0</v>
      </c>
      <c r="BF203" s="131">
        <f>IF(N203="snížená",J203,0)</f>
        <v>0</v>
      </c>
      <c r="BG203" s="131">
        <f>IF(N203="zákl. přenesená",J203,0)</f>
        <v>0</v>
      </c>
      <c r="BH203" s="131">
        <f>IF(N203="sníž. přenesená",J203,0)</f>
        <v>0</v>
      </c>
      <c r="BI203" s="131">
        <f>IF(N203="nulová",J203,0)</f>
        <v>0</v>
      </c>
      <c r="BJ203" s="15" t="s">
        <v>77</v>
      </c>
      <c r="BK203" s="131">
        <f>ROUND(I203*H203,2)</f>
        <v>0</v>
      </c>
      <c r="BL203" s="15" t="s">
        <v>128</v>
      </c>
      <c r="BM203" s="15" t="s">
        <v>289</v>
      </c>
    </row>
    <row r="204" spans="2:47" s="1" customFormat="1" ht="19.5">
      <c r="B204" s="26"/>
      <c r="D204" s="132" t="s">
        <v>130</v>
      </c>
      <c r="F204" s="133" t="s">
        <v>290</v>
      </c>
      <c r="L204" s="26"/>
      <c r="M204" s="134"/>
      <c r="N204" s="47"/>
      <c r="O204" s="47"/>
      <c r="P204" s="47"/>
      <c r="Q204" s="47"/>
      <c r="R204" s="47"/>
      <c r="S204" s="47"/>
      <c r="T204" s="48"/>
      <c r="AT204" s="15" t="s">
        <v>130</v>
      </c>
      <c r="AU204" s="15" t="s">
        <v>79</v>
      </c>
    </row>
    <row r="205" spans="2:47" s="1" customFormat="1" ht="29.25">
      <c r="B205" s="26"/>
      <c r="D205" s="132" t="s">
        <v>132</v>
      </c>
      <c r="F205" s="135" t="s">
        <v>291</v>
      </c>
      <c r="L205" s="26"/>
      <c r="M205" s="134"/>
      <c r="N205" s="47"/>
      <c r="O205" s="47"/>
      <c r="P205" s="47"/>
      <c r="Q205" s="47"/>
      <c r="R205" s="47"/>
      <c r="S205" s="47"/>
      <c r="T205" s="48"/>
      <c r="AT205" s="15" t="s">
        <v>132</v>
      </c>
      <c r="AU205" s="15" t="s">
        <v>79</v>
      </c>
    </row>
    <row r="206" spans="2:51" s="12" customFormat="1" ht="12">
      <c r="B206" s="143"/>
      <c r="D206" s="132" t="s">
        <v>134</v>
      </c>
      <c r="E206" s="144" t="s">
        <v>3</v>
      </c>
      <c r="F206" s="145" t="s">
        <v>269</v>
      </c>
      <c r="H206" s="144" t="s">
        <v>3</v>
      </c>
      <c r="L206" s="143"/>
      <c r="M206" s="146"/>
      <c r="N206" s="147"/>
      <c r="O206" s="147"/>
      <c r="P206" s="147"/>
      <c r="Q206" s="147"/>
      <c r="R206" s="147"/>
      <c r="S206" s="147"/>
      <c r="T206" s="148"/>
      <c r="AT206" s="144" t="s">
        <v>134</v>
      </c>
      <c r="AU206" s="144" t="s">
        <v>79</v>
      </c>
      <c r="AV206" s="12" t="s">
        <v>77</v>
      </c>
      <c r="AW206" s="12" t="s">
        <v>31</v>
      </c>
      <c r="AX206" s="12" t="s">
        <v>69</v>
      </c>
      <c r="AY206" s="144" t="s">
        <v>121</v>
      </c>
    </row>
    <row r="207" spans="2:51" s="11" customFormat="1" ht="12">
      <c r="B207" s="136"/>
      <c r="D207" s="132" t="s">
        <v>134</v>
      </c>
      <c r="E207" s="137" t="s">
        <v>3</v>
      </c>
      <c r="F207" s="138" t="s">
        <v>208</v>
      </c>
      <c r="H207" s="139">
        <v>39.928</v>
      </c>
      <c r="L207" s="136"/>
      <c r="M207" s="140"/>
      <c r="N207" s="141"/>
      <c r="O207" s="141"/>
      <c r="P207" s="141"/>
      <c r="Q207" s="141"/>
      <c r="R207" s="141"/>
      <c r="S207" s="141"/>
      <c r="T207" s="142"/>
      <c r="AT207" s="137" t="s">
        <v>134</v>
      </c>
      <c r="AU207" s="137" t="s">
        <v>79</v>
      </c>
      <c r="AV207" s="11" t="s">
        <v>79</v>
      </c>
      <c r="AW207" s="11" t="s">
        <v>31</v>
      </c>
      <c r="AX207" s="11" t="s">
        <v>69</v>
      </c>
      <c r="AY207" s="137" t="s">
        <v>121</v>
      </c>
    </row>
    <row r="208" spans="2:51" s="11" customFormat="1" ht="12">
      <c r="B208" s="136"/>
      <c r="D208" s="132" t="s">
        <v>134</v>
      </c>
      <c r="E208" s="137" t="s">
        <v>3</v>
      </c>
      <c r="F208" s="138" t="s">
        <v>209</v>
      </c>
      <c r="H208" s="139">
        <v>-5.778</v>
      </c>
      <c r="L208" s="136"/>
      <c r="M208" s="140"/>
      <c r="N208" s="141"/>
      <c r="O208" s="141"/>
      <c r="P208" s="141"/>
      <c r="Q208" s="141"/>
      <c r="R208" s="141"/>
      <c r="S208" s="141"/>
      <c r="T208" s="142"/>
      <c r="AT208" s="137" t="s">
        <v>134</v>
      </c>
      <c r="AU208" s="137" t="s">
        <v>79</v>
      </c>
      <c r="AV208" s="11" t="s">
        <v>79</v>
      </c>
      <c r="AW208" s="11" t="s">
        <v>31</v>
      </c>
      <c r="AX208" s="11" t="s">
        <v>69</v>
      </c>
      <c r="AY208" s="137" t="s">
        <v>121</v>
      </c>
    </row>
    <row r="209" spans="2:51" s="12" customFormat="1" ht="12">
      <c r="B209" s="143"/>
      <c r="D209" s="132" t="s">
        <v>134</v>
      </c>
      <c r="E209" s="144" t="s">
        <v>3</v>
      </c>
      <c r="F209" s="145" t="s">
        <v>270</v>
      </c>
      <c r="H209" s="144" t="s">
        <v>3</v>
      </c>
      <c r="L209" s="143"/>
      <c r="M209" s="146"/>
      <c r="N209" s="147"/>
      <c r="O209" s="147"/>
      <c r="P209" s="147"/>
      <c r="Q209" s="147"/>
      <c r="R209" s="147"/>
      <c r="S209" s="147"/>
      <c r="T209" s="148"/>
      <c r="AT209" s="144" t="s">
        <v>134</v>
      </c>
      <c r="AU209" s="144" t="s">
        <v>79</v>
      </c>
      <c r="AV209" s="12" t="s">
        <v>77</v>
      </c>
      <c r="AW209" s="12" t="s">
        <v>31</v>
      </c>
      <c r="AX209" s="12" t="s">
        <v>69</v>
      </c>
      <c r="AY209" s="144" t="s">
        <v>121</v>
      </c>
    </row>
    <row r="210" spans="2:51" s="11" customFormat="1" ht="12">
      <c r="B210" s="136"/>
      <c r="D210" s="132" t="s">
        <v>134</v>
      </c>
      <c r="E210" s="137" t="s">
        <v>3</v>
      </c>
      <c r="F210" s="138" t="s">
        <v>271</v>
      </c>
      <c r="H210" s="139">
        <v>-32.442</v>
      </c>
      <c r="L210" s="136"/>
      <c r="M210" s="140"/>
      <c r="N210" s="141"/>
      <c r="O210" s="141"/>
      <c r="P210" s="141"/>
      <c r="Q210" s="141"/>
      <c r="R210" s="141"/>
      <c r="S210" s="141"/>
      <c r="T210" s="142"/>
      <c r="AT210" s="137" t="s">
        <v>134</v>
      </c>
      <c r="AU210" s="137" t="s">
        <v>79</v>
      </c>
      <c r="AV210" s="11" t="s">
        <v>79</v>
      </c>
      <c r="AW210" s="11" t="s">
        <v>31</v>
      </c>
      <c r="AX210" s="11" t="s">
        <v>69</v>
      </c>
      <c r="AY210" s="137" t="s">
        <v>121</v>
      </c>
    </row>
    <row r="211" spans="2:51" s="11" customFormat="1" ht="12">
      <c r="B211" s="136"/>
      <c r="D211" s="132" t="s">
        <v>134</v>
      </c>
      <c r="E211" s="137" t="s">
        <v>3</v>
      </c>
      <c r="F211" s="138" t="s">
        <v>272</v>
      </c>
      <c r="H211" s="139">
        <v>9.028</v>
      </c>
      <c r="L211" s="136"/>
      <c r="M211" s="140"/>
      <c r="N211" s="141"/>
      <c r="O211" s="141"/>
      <c r="P211" s="141"/>
      <c r="Q211" s="141"/>
      <c r="R211" s="141"/>
      <c r="S211" s="141"/>
      <c r="T211" s="142"/>
      <c r="AT211" s="137" t="s">
        <v>134</v>
      </c>
      <c r="AU211" s="137" t="s">
        <v>79</v>
      </c>
      <c r="AV211" s="11" t="s">
        <v>79</v>
      </c>
      <c r="AW211" s="11" t="s">
        <v>31</v>
      </c>
      <c r="AX211" s="11" t="s">
        <v>69</v>
      </c>
      <c r="AY211" s="137" t="s">
        <v>121</v>
      </c>
    </row>
    <row r="212" spans="2:51" s="12" customFormat="1" ht="12">
      <c r="B212" s="143"/>
      <c r="D212" s="132" t="s">
        <v>134</v>
      </c>
      <c r="E212" s="144" t="s">
        <v>3</v>
      </c>
      <c r="F212" s="145" t="s">
        <v>273</v>
      </c>
      <c r="H212" s="144" t="s">
        <v>3</v>
      </c>
      <c r="L212" s="143"/>
      <c r="M212" s="146"/>
      <c r="N212" s="147"/>
      <c r="O212" s="147"/>
      <c r="P212" s="147"/>
      <c r="Q212" s="147"/>
      <c r="R212" s="147"/>
      <c r="S212" s="147"/>
      <c r="T212" s="148"/>
      <c r="AT212" s="144" t="s">
        <v>134</v>
      </c>
      <c r="AU212" s="144" t="s">
        <v>79</v>
      </c>
      <c r="AV212" s="12" t="s">
        <v>77</v>
      </c>
      <c r="AW212" s="12" t="s">
        <v>31</v>
      </c>
      <c r="AX212" s="12" t="s">
        <v>69</v>
      </c>
      <c r="AY212" s="144" t="s">
        <v>121</v>
      </c>
    </row>
    <row r="213" spans="2:51" s="11" customFormat="1" ht="12">
      <c r="B213" s="136"/>
      <c r="D213" s="132" t="s">
        <v>134</v>
      </c>
      <c r="E213" s="137" t="s">
        <v>3</v>
      </c>
      <c r="F213" s="138" t="s">
        <v>274</v>
      </c>
      <c r="H213" s="139">
        <v>-10</v>
      </c>
      <c r="L213" s="136"/>
      <c r="M213" s="140"/>
      <c r="N213" s="141"/>
      <c r="O213" s="141"/>
      <c r="P213" s="141"/>
      <c r="Q213" s="141"/>
      <c r="R213" s="141"/>
      <c r="S213" s="141"/>
      <c r="T213" s="142"/>
      <c r="AT213" s="137" t="s">
        <v>134</v>
      </c>
      <c r="AU213" s="137" t="s">
        <v>79</v>
      </c>
      <c r="AV213" s="11" t="s">
        <v>79</v>
      </c>
      <c r="AW213" s="11" t="s">
        <v>31</v>
      </c>
      <c r="AX213" s="11" t="s">
        <v>69</v>
      </c>
      <c r="AY213" s="137" t="s">
        <v>121</v>
      </c>
    </row>
    <row r="214" spans="2:51" s="11" customFormat="1" ht="12">
      <c r="B214" s="136"/>
      <c r="D214" s="132" t="s">
        <v>134</v>
      </c>
      <c r="F214" s="138" t="s">
        <v>292</v>
      </c>
      <c r="H214" s="139">
        <v>1.398</v>
      </c>
      <c r="L214" s="136"/>
      <c r="M214" s="140"/>
      <c r="N214" s="141"/>
      <c r="O214" s="141"/>
      <c r="P214" s="141"/>
      <c r="Q214" s="141"/>
      <c r="R214" s="141"/>
      <c r="S214" s="141"/>
      <c r="T214" s="142"/>
      <c r="AT214" s="137" t="s">
        <v>134</v>
      </c>
      <c r="AU214" s="137" t="s">
        <v>79</v>
      </c>
      <c r="AV214" s="11" t="s">
        <v>79</v>
      </c>
      <c r="AW214" s="11" t="s">
        <v>4</v>
      </c>
      <c r="AX214" s="11" t="s">
        <v>77</v>
      </c>
      <c r="AY214" s="137" t="s">
        <v>121</v>
      </c>
    </row>
    <row r="215" spans="2:65" s="1" customFormat="1" ht="20.45" customHeight="1">
      <c r="B215" s="121"/>
      <c r="C215" s="122" t="s">
        <v>293</v>
      </c>
      <c r="D215" s="122" t="s">
        <v>123</v>
      </c>
      <c r="E215" s="123" t="s">
        <v>294</v>
      </c>
      <c r="F215" s="124" t="s">
        <v>295</v>
      </c>
      <c r="G215" s="125" t="s">
        <v>126</v>
      </c>
      <c r="H215" s="126">
        <v>33.414</v>
      </c>
      <c r="I215" s="260">
        <v>0</v>
      </c>
      <c r="J215" s="127">
        <f>ROUND(I215*H215,2)</f>
        <v>0</v>
      </c>
      <c r="K215" s="124" t="s">
        <v>127</v>
      </c>
      <c r="L215" s="26"/>
      <c r="M215" s="46" t="s">
        <v>3</v>
      </c>
      <c r="N215" s="128" t="s">
        <v>40</v>
      </c>
      <c r="O215" s="129">
        <v>0.299</v>
      </c>
      <c r="P215" s="129">
        <f>O215*H215</f>
        <v>9.990786</v>
      </c>
      <c r="Q215" s="129">
        <v>0</v>
      </c>
      <c r="R215" s="129">
        <f>Q215*H215</f>
        <v>0</v>
      </c>
      <c r="S215" s="129">
        <v>0</v>
      </c>
      <c r="T215" s="130">
        <f>S215*H215</f>
        <v>0</v>
      </c>
      <c r="AR215" s="15" t="s">
        <v>128</v>
      </c>
      <c r="AT215" s="15" t="s">
        <v>123</v>
      </c>
      <c r="AU215" s="15" t="s">
        <v>79</v>
      </c>
      <c r="AY215" s="15" t="s">
        <v>121</v>
      </c>
      <c r="BE215" s="131">
        <f>IF(N215="základní",J215,0)</f>
        <v>0</v>
      </c>
      <c r="BF215" s="131">
        <f>IF(N215="snížená",J215,0)</f>
        <v>0</v>
      </c>
      <c r="BG215" s="131">
        <f>IF(N215="zákl. přenesená",J215,0)</f>
        <v>0</v>
      </c>
      <c r="BH215" s="131">
        <f>IF(N215="sníž. přenesená",J215,0)</f>
        <v>0</v>
      </c>
      <c r="BI215" s="131">
        <f>IF(N215="nulová",J215,0)</f>
        <v>0</v>
      </c>
      <c r="BJ215" s="15" t="s">
        <v>77</v>
      </c>
      <c r="BK215" s="131">
        <f>ROUND(I215*H215,2)</f>
        <v>0</v>
      </c>
      <c r="BL215" s="15" t="s">
        <v>128</v>
      </c>
      <c r="BM215" s="15" t="s">
        <v>296</v>
      </c>
    </row>
    <row r="216" spans="2:47" s="1" customFormat="1" ht="19.5">
      <c r="B216" s="26"/>
      <c r="D216" s="132" t="s">
        <v>130</v>
      </c>
      <c r="F216" s="133" t="s">
        <v>297</v>
      </c>
      <c r="L216" s="26"/>
      <c r="M216" s="134"/>
      <c r="N216" s="47"/>
      <c r="O216" s="47"/>
      <c r="P216" s="47"/>
      <c r="Q216" s="47"/>
      <c r="R216" s="47"/>
      <c r="S216" s="47"/>
      <c r="T216" s="48"/>
      <c r="AT216" s="15" t="s">
        <v>130</v>
      </c>
      <c r="AU216" s="15" t="s">
        <v>79</v>
      </c>
    </row>
    <row r="217" spans="2:47" s="1" customFormat="1" ht="351">
      <c r="B217" s="26"/>
      <c r="D217" s="132" t="s">
        <v>132</v>
      </c>
      <c r="F217" s="135" t="s">
        <v>298</v>
      </c>
      <c r="L217" s="26"/>
      <c r="M217" s="134"/>
      <c r="N217" s="47"/>
      <c r="O217" s="47"/>
      <c r="P217" s="47"/>
      <c r="Q217" s="47"/>
      <c r="R217" s="47"/>
      <c r="S217" s="47"/>
      <c r="T217" s="48"/>
      <c r="AT217" s="15" t="s">
        <v>132</v>
      </c>
      <c r="AU217" s="15" t="s">
        <v>79</v>
      </c>
    </row>
    <row r="218" spans="2:51" s="12" customFormat="1" ht="12">
      <c r="B218" s="143"/>
      <c r="D218" s="132" t="s">
        <v>134</v>
      </c>
      <c r="E218" s="144" t="s">
        <v>3</v>
      </c>
      <c r="F218" s="145" t="s">
        <v>299</v>
      </c>
      <c r="H218" s="144" t="s">
        <v>3</v>
      </c>
      <c r="L218" s="143"/>
      <c r="M218" s="146"/>
      <c r="N218" s="147"/>
      <c r="O218" s="147"/>
      <c r="P218" s="147"/>
      <c r="Q218" s="147"/>
      <c r="R218" s="147"/>
      <c r="S218" s="147"/>
      <c r="T218" s="148"/>
      <c r="AT218" s="144" t="s">
        <v>134</v>
      </c>
      <c r="AU218" s="144" t="s">
        <v>79</v>
      </c>
      <c r="AV218" s="12" t="s">
        <v>77</v>
      </c>
      <c r="AW218" s="12" t="s">
        <v>31</v>
      </c>
      <c r="AX218" s="12" t="s">
        <v>69</v>
      </c>
      <c r="AY218" s="144" t="s">
        <v>121</v>
      </c>
    </row>
    <row r="219" spans="2:51" s="11" customFormat="1" ht="12">
      <c r="B219" s="136"/>
      <c r="D219" s="132" t="s">
        <v>134</v>
      </c>
      <c r="E219" s="137" t="s">
        <v>3</v>
      </c>
      <c r="F219" s="138" t="s">
        <v>300</v>
      </c>
      <c r="H219" s="139">
        <v>32.442</v>
      </c>
      <c r="L219" s="136"/>
      <c r="M219" s="140"/>
      <c r="N219" s="141"/>
      <c r="O219" s="141"/>
      <c r="P219" s="141"/>
      <c r="Q219" s="141"/>
      <c r="R219" s="141"/>
      <c r="S219" s="141"/>
      <c r="T219" s="142"/>
      <c r="AT219" s="137" t="s">
        <v>134</v>
      </c>
      <c r="AU219" s="137" t="s">
        <v>79</v>
      </c>
      <c r="AV219" s="11" t="s">
        <v>79</v>
      </c>
      <c r="AW219" s="11" t="s">
        <v>31</v>
      </c>
      <c r="AX219" s="11" t="s">
        <v>69</v>
      </c>
      <c r="AY219" s="137" t="s">
        <v>121</v>
      </c>
    </row>
    <row r="220" spans="2:51" s="11" customFormat="1" ht="12">
      <c r="B220" s="136"/>
      <c r="D220" s="132" t="s">
        <v>134</v>
      </c>
      <c r="E220" s="137" t="s">
        <v>3</v>
      </c>
      <c r="F220" s="138" t="s">
        <v>301</v>
      </c>
      <c r="H220" s="139">
        <v>-9.028</v>
      </c>
      <c r="L220" s="136"/>
      <c r="M220" s="140"/>
      <c r="N220" s="141"/>
      <c r="O220" s="141"/>
      <c r="P220" s="141"/>
      <c r="Q220" s="141"/>
      <c r="R220" s="141"/>
      <c r="S220" s="141"/>
      <c r="T220" s="142"/>
      <c r="AT220" s="137" t="s">
        <v>134</v>
      </c>
      <c r="AU220" s="137" t="s">
        <v>79</v>
      </c>
      <c r="AV220" s="11" t="s">
        <v>79</v>
      </c>
      <c r="AW220" s="11" t="s">
        <v>31</v>
      </c>
      <c r="AX220" s="11" t="s">
        <v>69</v>
      </c>
      <c r="AY220" s="137" t="s">
        <v>121</v>
      </c>
    </row>
    <row r="221" spans="2:51" s="12" customFormat="1" ht="12">
      <c r="B221" s="143"/>
      <c r="D221" s="132" t="s">
        <v>134</v>
      </c>
      <c r="E221" s="144" t="s">
        <v>3</v>
      </c>
      <c r="F221" s="145" t="s">
        <v>273</v>
      </c>
      <c r="H221" s="144" t="s">
        <v>3</v>
      </c>
      <c r="L221" s="143"/>
      <c r="M221" s="146"/>
      <c r="N221" s="147"/>
      <c r="O221" s="147"/>
      <c r="P221" s="147"/>
      <c r="Q221" s="147"/>
      <c r="R221" s="147"/>
      <c r="S221" s="147"/>
      <c r="T221" s="148"/>
      <c r="AT221" s="144" t="s">
        <v>134</v>
      </c>
      <c r="AU221" s="144" t="s">
        <v>79</v>
      </c>
      <c r="AV221" s="12" t="s">
        <v>77</v>
      </c>
      <c r="AW221" s="12" t="s">
        <v>31</v>
      </c>
      <c r="AX221" s="12" t="s">
        <v>69</v>
      </c>
      <c r="AY221" s="144" t="s">
        <v>121</v>
      </c>
    </row>
    <row r="222" spans="2:51" s="11" customFormat="1" ht="12">
      <c r="B222" s="136"/>
      <c r="D222" s="132" t="s">
        <v>134</v>
      </c>
      <c r="E222" s="137" t="s">
        <v>3</v>
      </c>
      <c r="F222" s="138" t="s">
        <v>190</v>
      </c>
      <c r="H222" s="139">
        <v>10</v>
      </c>
      <c r="L222" s="136"/>
      <c r="M222" s="140"/>
      <c r="N222" s="141"/>
      <c r="O222" s="141"/>
      <c r="P222" s="141"/>
      <c r="Q222" s="141"/>
      <c r="R222" s="141"/>
      <c r="S222" s="141"/>
      <c r="T222" s="142"/>
      <c r="AT222" s="137" t="s">
        <v>134</v>
      </c>
      <c r="AU222" s="137" t="s">
        <v>79</v>
      </c>
      <c r="AV222" s="11" t="s">
        <v>79</v>
      </c>
      <c r="AW222" s="11" t="s">
        <v>31</v>
      </c>
      <c r="AX222" s="11" t="s">
        <v>69</v>
      </c>
      <c r="AY222" s="137" t="s">
        <v>121</v>
      </c>
    </row>
    <row r="223" spans="2:65" s="1" customFormat="1" ht="20.45" customHeight="1">
      <c r="B223" s="121"/>
      <c r="C223" s="122" t="s">
        <v>302</v>
      </c>
      <c r="D223" s="122" t="s">
        <v>123</v>
      </c>
      <c r="E223" s="123" t="s">
        <v>303</v>
      </c>
      <c r="F223" s="124" t="s">
        <v>304</v>
      </c>
      <c r="G223" s="125" t="s">
        <v>138</v>
      </c>
      <c r="H223" s="126">
        <v>5</v>
      </c>
      <c r="I223" s="260">
        <v>0</v>
      </c>
      <c r="J223" s="127">
        <f>ROUND(I223*H223,2)</f>
        <v>0</v>
      </c>
      <c r="K223" s="124" t="s">
        <v>127</v>
      </c>
      <c r="L223" s="26"/>
      <c r="M223" s="46" t="s">
        <v>3</v>
      </c>
      <c r="N223" s="128" t="s">
        <v>40</v>
      </c>
      <c r="O223" s="129">
        <v>0.349</v>
      </c>
      <c r="P223" s="129">
        <f>O223*H223</f>
        <v>1.7449999999999999</v>
      </c>
      <c r="Q223" s="129">
        <v>0</v>
      </c>
      <c r="R223" s="129">
        <f>Q223*H223</f>
        <v>0</v>
      </c>
      <c r="S223" s="129">
        <v>0</v>
      </c>
      <c r="T223" s="130">
        <f>S223*H223</f>
        <v>0</v>
      </c>
      <c r="AR223" s="15" t="s">
        <v>128</v>
      </c>
      <c r="AT223" s="15" t="s">
        <v>123</v>
      </c>
      <c r="AU223" s="15" t="s">
        <v>79</v>
      </c>
      <c r="AY223" s="15" t="s">
        <v>121</v>
      </c>
      <c r="BE223" s="131">
        <f>IF(N223="základní",J223,0)</f>
        <v>0</v>
      </c>
      <c r="BF223" s="131">
        <f>IF(N223="snížená",J223,0)</f>
        <v>0</v>
      </c>
      <c r="BG223" s="131">
        <f>IF(N223="zákl. přenesená",J223,0)</f>
        <v>0</v>
      </c>
      <c r="BH223" s="131">
        <f>IF(N223="sníž. přenesená",J223,0)</f>
        <v>0</v>
      </c>
      <c r="BI223" s="131">
        <f>IF(N223="nulová",J223,0)</f>
        <v>0</v>
      </c>
      <c r="BJ223" s="15" t="s">
        <v>77</v>
      </c>
      <c r="BK223" s="131">
        <f>ROUND(I223*H223,2)</f>
        <v>0</v>
      </c>
      <c r="BL223" s="15" t="s">
        <v>128</v>
      </c>
      <c r="BM223" s="15" t="s">
        <v>305</v>
      </c>
    </row>
    <row r="224" spans="2:47" s="1" customFormat="1" ht="19.5">
      <c r="B224" s="26"/>
      <c r="D224" s="132" t="s">
        <v>130</v>
      </c>
      <c r="F224" s="133" t="s">
        <v>306</v>
      </c>
      <c r="L224" s="26"/>
      <c r="M224" s="134"/>
      <c r="N224" s="47"/>
      <c r="O224" s="47"/>
      <c r="P224" s="47"/>
      <c r="Q224" s="47"/>
      <c r="R224" s="47"/>
      <c r="S224" s="47"/>
      <c r="T224" s="48"/>
      <c r="AT224" s="15" t="s">
        <v>130</v>
      </c>
      <c r="AU224" s="15" t="s">
        <v>79</v>
      </c>
    </row>
    <row r="225" spans="2:47" s="1" customFormat="1" ht="68.25">
      <c r="B225" s="26"/>
      <c r="D225" s="132" t="s">
        <v>132</v>
      </c>
      <c r="F225" s="135" t="s">
        <v>307</v>
      </c>
      <c r="L225" s="26"/>
      <c r="M225" s="134"/>
      <c r="N225" s="47"/>
      <c r="O225" s="47"/>
      <c r="P225" s="47"/>
      <c r="Q225" s="47"/>
      <c r="R225" s="47"/>
      <c r="S225" s="47"/>
      <c r="T225" s="48"/>
      <c r="AT225" s="15" t="s">
        <v>132</v>
      </c>
      <c r="AU225" s="15" t="s">
        <v>79</v>
      </c>
    </row>
    <row r="226" spans="2:65" s="1" customFormat="1" ht="20.45" customHeight="1">
      <c r="B226" s="121"/>
      <c r="C226" s="122" t="s">
        <v>308</v>
      </c>
      <c r="D226" s="122" t="s">
        <v>123</v>
      </c>
      <c r="E226" s="123" t="s">
        <v>309</v>
      </c>
      <c r="F226" s="124" t="s">
        <v>310</v>
      </c>
      <c r="G226" s="125" t="s">
        <v>150</v>
      </c>
      <c r="H226" s="126">
        <v>157.5</v>
      </c>
      <c r="I226" s="260">
        <v>0</v>
      </c>
      <c r="J226" s="127">
        <f>ROUND(I226*H226,2)</f>
        <v>0</v>
      </c>
      <c r="K226" s="124" t="s">
        <v>311</v>
      </c>
      <c r="L226" s="26"/>
      <c r="M226" s="46" t="s">
        <v>3</v>
      </c>
      <c r="N226" s="128" t="s">
        <v>40</v>
      </c>
      <c r="O226" s="129">
        <v>0.035</v>
      </c>
      <c r="P226" s="129">
        <f>O226*H226</f>
        <v>5.5125</v>
      </c>
      <c r="Q226" s="129">
        <v>0</v>
      </c>
      <c r="R226" s="129">
        <f>Q226*H226</f>
        <v>0</v>
      </c>
      <c r="S226" s="129">
        <v>0</v>
      </c>
      <c r="T226" s="130">
        <f>S226*H226</f>
        <v>0</v>
      </c>
      <c r="AR226" s="15" t="s">
        <v>128</v>
      </c>
      <c r="AT226" s="15" t="s">
        <v>123</v>
      </c>
      <c r="AU226" s="15" t="s">
        <v>79</v>
      </c>
      <c r="AY226" s="15" t="s">
        <v>121</v>
      </c>
      <c r="BE226" s="131">
        <f>IF(N226="základní",J226,0)</f>
        <v>0</v>
      </c>
      <c r="BF226" s="131">
        <f>IF(N226="snížená",J226,0)</f>
        <v>0</v>
      </c>
      <c r="BG226" s="131">
        <f>IF(N226="zákl. přenesená",J226,0)</f>
        <v>0</v>
      </c>
      <c r="BH226" s="131">
        <f>IF(N226="sníž. přenesená",J226,0)</f>
        <v>0</v>
      </c>
      <c r="BI226" s="131">
        <f>IF(N226="nulová",J226,0)</f>
        <v>0</v>
      </c>
      <c r="BJ226" s="15" t="s">
        <v>77</v>
      </c>
      <c r="BK226" s="131">
        <f>ROUND(I226*H226,2)</f>
        <v>0</v>
      </c>
      <c r="BL226" s="15" t="s">
        <v>128</v>
      </c>
      <c r="BM226" s="15" t="s">
        <v>312</v>
      </c>
    </row>
    <row r="227" spans="2:47" s="1" customFormat="1" ht="12">
      <c r="B227" s="26"/>
      <c r="D227" s="132" t="s">
        <v>130</v>
      </c>
      <c r="F227" s="133" t="s">
        <v>313</v>
      </c>
      <c r="L227" s="26"/>
      <c r="M227" s="134"/>
      <c r="N227" s="47"/>
      <c r="O227" s="47"/>
      <c r="P227" s="47"/>
      <c r="Q227" s="47"/>
      <c r="R227" s="47"/>
      <c r="S227" s="47"/>
      <c r="T227" s="48"/>
      <c r="AT227" s="15" t="s">
        <v>130</v>
      </c>
      <c r="AU227" s="15" t="s">
        <v>79</v>
      </c>
    </row>
    <row r="228" spans="2:51" s="12" customFormat="1" ht="12">
      <c r="B228" s="143"/>
      <c r="D228" s="132" t="s">
        <v>134</v>
      </c>
      <c r="E228" s="144" t="s">
        <v>3</v>
      </c>
      <c r="F228" s="145" t="s">
        <v>166</v>
      </c>
      <c r="H228" s="144" t="s">
        <v>3</v>
      </c>
      <c r="L228" s="143"/>
      <c r="M228" s="146"/>
      <c r="N228" s="147"/>
      <c r="O228" s="147"/>
      <c r="P228" s="147"/>
      <c r="Q228" s="147"/>
      <c r="R228" s="147"/>
      <c r="S228" s="147"/>
      <c r="T228" s="148"/>
      <c r="AT228" s="144" t="s">
        <v>134</v>
      </c>
      <c r="AU228" s="144" t="s">
        <v>79</v>
      </c>
      <c r="AV228" s="12" t="s">
        <v>77</v>
      </c>
      <c r="AW228" s="12" t="s">
        <v>31</v>
      </c>
      <c r="AX228" s="12" t="s">
        <v>69</v>
      </c>
      <c r="AY228" s="144" t="s">
        <v>121</v>
      </c>
    </row>
    <row r="229" spans="2:51" s="11" customFormat="1" ht="12">
      <c r="B229" s="136"/>
      <c r="D229" s="132" t="s">
        <v>134</v>
      </c>
      <c r="E229" s="137" t="s">
        <v>3</v>
      </c>
      <c r="F229" s="138" t="s">
        <v>167</v>
      </c>
      <c r="H229" s="139">
        <v>157.5</v>
      </c>
      <c r="L229" s="136"/>
      <c r="M229" s="140"/>
      <c r="N229" s="141"/>
      <c r="O229" s="141"/>
      <c r="P229" s="141"/>
      <c r="Q229" s="141"/>
      <c r="R229" s="141"/>
      <c r="S229" s="141"/>
      <c r="T229" s="142"/>
      <c r="AT229" s="137" t="s">
        <v>134</v>
      </c>
      <c r="AU229" s="137" t="s">
        <v>79</v>
      </c>
      <c r="AV229" s="11" t="s">
        <v>79</v>
      </c>
      <c r="AW229" s="11" t="s">
        <v>31</v>
      </c>
      <c r="AX229" s="11" t="s">
        <v>77</v>
      </c>
      <c r="AY229" s="137" t="s">
        <v>121</v>
      </c>
    </row>
    <row r="230" spans="2:65" s="1" customFormat="1" ht="20.45" customHeight="1">
      <c r="B230" s="121"/>
      <c r="C230" s="122" t="s">
        <v>314</v>
      </c>
      <c r="D230" s="122" t="s">
        <v>123</v>
      </c>
      <c r="E230" s="123" t="s">
        <v>315</v>
      </c>
      <c r="F230" s="124" t="s">
        <v>316</v>
      </c>
      <c r="G230" s="125" t="s">
        <v>150</v>
      </c>
      <c r="H230" s="126">
        <v>200</v>
      </c>
      <c r="I230" s="260">
        <v>0</v>
      </c>
      <c r="J230" s="127">
        <f>ROUND(I230*H230,2)</f>
        <v>0</v>
      </c>
      <c r="K230" s="124" t="s">
        <v>127</v>
      </c>
      <c r="L230" s="26"/>
      <c r="M230" s="46" t="s">
        <v>3</v>
      </c>
      <c r="N230" s="128" t="s">
        <v>40</v>
      </c>
      <c r="O230" s="129">
        <v>0.177</v>
      </c>
      <c r="P230" s="129">
        <f>O230*H230</f>
        <v>35.4</v>
      </c>
      <c r="Q230" s="129">
        <v>0</v>
      </c>
      <c r="R230" s="129">
        <f>Q230*H230</f>
        <v>0</v>
      </c>
      <c r="S230" s="129">
        <v>0</v>
      </c>
      <c r="T230" s="130">
        <f>S230*H230</f>
        <v>0</v>
      </c>
      <c r="AR230" s="15" t="s">
        <v>128</v>
      </c>
      <c r="AT230" s="15" t="s">
        <v>123</v>
      </c>
      <c r="AU230" s="15" t="s">
        <v>79</v>
      </c>
      <c r="AY230" s="15" t="s">
        <v>121</v>
      </c>
      <c r="BE230" s="131">
        <f>IF(N230="základní",J230,0)</f>
        <v>0</v>
      </c>
      <c r="BF230" s="131">
        <f>IF(N230="snížená",J230,0)</f>
        <v>0</v>
      </c>
      <c r="BG230" s="131">
        <f>IF(N230="zákl. přenesená",J230,0)</f>
        <v>0</v>
      </c>
      <c r="BH230" s="131">
        <f>IF(N230="sníž. přenesená",J230,0)</f>
        <v>0</v>
      </c>
      <c r="BI230" s="131">
        <f>IF(N230="nulová",J230,0)</f>
        <v>0</v>
      </c>
      <c r="BJ230" s="15" t="s">
        <v>77</v>
      </c>
      <c r="BK230" s="131">
        <f>ROUND(I230*H230,2)</f>
        <v>0</v>
      </c>
      <c r="BL230" s="15" t="s">
        <v>128</v>
      </c>
      <c r="BM230" s="15" t="s">
        <v>317</v>
      </c>
    </row>
    <row r="231" spans="2:47" s="1" customFormat="1" ht="19.5">
      <c r="B231" s="26"/>
      <c r="D231" s="132" t="s">
        <v>130</v>
      </c>
      <c r="F231" s="133" t="s">
        <v>318</v>
      </c>
      <c r="L231" s="26"/>
      <c r="M231" s="134"/>
      <c r="N231" s="47"/>
      <c r="O231" s="47"/>
      <c r="P231" s="47"/>
      <c r="Q231" s="47"/>
      <c r="R231" s="47"/>
      <c r="S231" s="47"/>
      <c r="T231" s="48"/>
      <c r="AT231" s="15" t="s">
        <v>130</v>
      </c>
      <c r="AU231" s="15" t="s">
        <v>79</v>
      </c>
    </row>
    <row r="232" spans="2:47" s="1" customFormat="1" ht="107.25">
      <c r="B232" s="26"/>
      <c r="D232" s="132" t="s">
        <v>132</v>
      </c>
      <c r="F232" s="135" t="s">
        <v>319</v>
      </c>
      <c r="L232" s="26"/>
      <c r="M232" s="134"/>
      <c r="N232" s="47"/>
      <c r="O232" s="47"/>
      <c r="P232" s="47"/>
      <c r="Q232" s="47"/>
      <c r="R232" s="47"/>
      <c r="S232" s="47"/>
      <c r="T232" s="48"/>
      <c r="AT232" s="15" t="s">
        <v>132</v>
      </c>
      <c r="AU232" s="15" t="s">
        <v>79</v>
      </c>
    </row>
    <row r="233" spans="2:65" s="1" customFormat="1" ht="20.45" customHeight="1">
      <c r="B233" s="121"/>
      <c r="C233" s="149" t="s">
        <v>320</v>
      </c>
      <c r="D233" s="149" t="s">
        <v>235</v>
      </c>
      <c r="E233" s="150" t="s">
        <v>321</v>
      </c>
      <c r="F233" s="151" t="s">
        <v>322</v>
      </c>
      <c r="G233" s="152" t="s">
        <v>238</v>
      </c>
      <c r="H233" s="153">
        <v>360</v>
      </c>
      <c r="I233" s="262">
        <v>0</v>
      </c>
      <c r="J233" s="154">
        <f>ROUND(I233*H233,2)</f>
        <v>0</v>
      </c>
      <c r="K233" s="151" t="s">
        <v>127</v>
      </c>
      <c r="L233" s="155"/>
      <c r="M233" s="156" t="s">
        <v>3</v>
      </c>
      <c r="N233" s="157" t="s">
        <v>40</v>
      </c>
      <c r="O233" s="129">
        <v>0</v>
      </c>
      <c r="P233" s="129">
        <f>O233*H233</f>
        <v>0</v>
      </c>
      <c r="Q233" s="129">
        <v>1</v>
      </c>
      <c r="R233" s="129">
        <f>Q233*H233</f>
        <v>360</v>
      </c>
      <c r="S233" s="129">
        <v>0</v>
      </c>
      <c r="T233" s="130">
        <f>S233*H233</f>
        <v>0</v>
      </c>
      <c r="AR233" s="15" t="s">
        <v>175</v>
      </c>
      <c r="AT233" s="15" t="s">
        <v>235</v>
      </c>
      <c r="AU233" s="15" t="s">
        <v>79</v>
      </c>
      <c r="AY233" s="15" t="s">
        <v>121</v>
      </c>
      <c r="BE233" s="131">
        <f>IF(N233="základní",J233,0)</f>
        <v>0</v>
      </c>
      <c r="BF233" s="131">
        <f>IF(N233="snížená",J233,0)</f>
        <v>0</v>
      </c>
      <c r="BG233" s="131">
        <f>IF(N233="zákl. přenesená",J233,0)</f>
        <v>0</v>
      </c>
      <c r="BH233" s="131">
        <f>IF(N233="sníž. přenesená",J233,0)</f>
        <v>0</v>
      </c>
      <c r="BI233" s="131">
        <f>IF(N233="nulová",J233,0)</f>
        <v>0</v>
      </c>
      <c r="BJ233" s="15" t="s">
        <v>77</v>
      </c>
      <c r="BK233" s="131">
        <f>ROUND(I233*H233,2)</f>
        <v>0</v>
      </c>
      <c r="BL233" s="15" t="s">
        <v>128</v>
      </c>
      <c r="BM233" s="15" t="s">
        <v>323</v>
      </c>
    </row>
    <row r="234" spans="2:47" s="1" customFormat="1" ht="12">
      <c r="B234" s="26"/>
      <c r="D234" s="132" t="s">
        <v>130</v>
      </c>
      <c r="F234" s="133" t="s">
        <v>322</v>
      </c>
      <c r="L234" s="26"/>
      <c r="M234" s="134"/>
      <c r="N234" s="47"/>
      <c r="O234" s="47"/>
      <c r="P234" s="47"/>
      <c r="Q234" s="47"/>
      <c r="R234" s="47"/>
      <c r="S234" s="47"/>
      <c r="T234" s="48"/>
      <c r="AT234" s="15" t="s">
        <v>130</v>
      </c>
      <c r="AU234" s="15" t="s">
        <v>79</v>
      </c>
    </row>
    <row r="235" spans="2:51" s="11" customFormat="1" ht="12">
      <c r="B235" s="136"/>
      <c r="D235" s="132" t="s">
        <v>134</v>
      </c>
      <c r="E235" s="137" t="s">
        <v>3</v>
      </c>
      <c r="F235" s="138" t="s">
        <v>324</v>
      </c>
      <c r="H235" s="139">
        <v>200</v>
      </c>
      <c r="L235" s="136"/>
      <c r="M235" s="140"/>
      <c r="N235" s="141"/>
      <c r="O235" s="141"/>
      <c r="P235" s="141"/>
      <c r="Q235" s="141"/>
      <c r="R235" s="141"/>
      <c r="S235" s="141"/>
      <c r="T235" s="142"/>
      <c r="AT235" s="137" t="s">
        <v>134</v>
      </c>
      <c r="AU235" s="137" t="s">
        <v>79</v>
      </c>
      <c r="AV235" s="11" t="s">
        <v>79</v>
      </c>
      <c r="AW235" s="11" t="s">
        <v>31</v>
      </c>
      <c r="AX235" s="11" t="s">
        <v>77</v>
      </c>
      <c r="AY235" s="137" t="s">
        <v>121</v>
      </c>
    </row>
    <row r="236" spans="2:51" s="11" customFormat="1" ht="12">
      <c r="B236" s="136"/>
      <c r="D236" s="132" t="s">
        <v>134</v>
      </c>
      <c r="F236" s="138" t="s">
        <v>325</v>
      </c>
      <c r="H236" s="139">
        <v>360</v>
      </c>
      <c r="L236" s="136"/>
      <c r="M236" s="140"/>
      <c r="N236" s="141"/>
      <c r="O236" s="141"/>
      <c r="P236" s="141"/>
      <c r="Q236" s="141"/>
      <c r="R236" s="141"/>
      <c r="S236" s="141"/>
      <c r="T236" s="142"/>
      <c r="AT236" s="137" t="s">
        <v>134</v>
      </c>
      <c r="AU236" s="137" t="s">
        <v>79</v>
      </c>
      <c r="AV236" s="11" t="s">
        <v>79</v>
      </c>
      <c r="AW236" s="11" t="s">
        <v>4</v>
      </c>
      <c r="AX236" s="11" t="s">
        <v>77</v>
      </c>
      <c r="AY236" s="137" t="s">
        <v>121</v>
      </c>
    </row>
    <row r="237" spans="2:65" s="1" customFormat="1" ht="20.45" customHeight="1">
      <c r="B237" s="121"/>
      <c r="C237" s="122" t="s">
        <v>326</v>
      </c>
      <c r="D237" s="122" t="s">
        <v>123</v>
      </c>
      <c r="E237" s="123" t="s">
        <v>327</v>
      </c>
      <c r="F237" s="124" t="s">
        <v>328</v>
      </c>
      <c r="G237" s="125" t="s">
        <v>150</v>
      </c>
      <c r="H237" s="126">
        <v>200</v>
      </c>
      <c r="I237" s="260">
        <v>0</v>
      </c>
      <c r="J237" s="127">
        <f>ROUND(I237*H237,2)</f>
        <v>0</v>
      </c>
      <c r="K237" s="124" t="s">
        <v>127</v>
      </c>
      <c r="L237" s="26"/>
      <c r="M237" s="46" t="s">
        <v>3</v>
      </c>
      <c r="N237" s="128" t="s">
        <v>40</v>
      </c>
      <c r="O237" s="129">
        <v>0.058</v>
      </c>
      <c r="P237" s="129">
        <f>O237*H237</f>
        <v>11.600000000000001</v>
      </c>
      <c r="Q237" s="129">
        <v>0</v>
      </c>
      <c r="R237" s="129">
        <f>Q237*H237</f>
        <v>0</v>
      </c>
      <c r="S237" s="129">
        <v>0</v>
      </c>
      <c r="T237" s="130">
        <f>S237*H237</f>
        <v>0</v>
      </c>
      <c r="AR237" s="15" t="s">
        <v>128</v>
      </c>
      <c r="AT237" s="15" t="s">
        <v>123</v>
      </c>
      <c r="AU237" s="15" t="s">
        <v>79</v>
      </c>
      <c r="AY237" s="15" t="s">
        <v>121</v>
      </c>
      <c r="BE237" s="131">
        <f>IF(N237="základní",J237,0)</f>
        <v>0</v>
      </c>
      <c r="BF237" s="131">
        <f>IF(N237="snížená",J237,0)</f>
        <v>0</v>
      </c>
      <c r="BG237" s="131">
        <f>IF(N237="zákl. přenesená",J237,0)</f>
        <v>0</v>
      </c>
      <c r="BH237" s="131">
        <f>IF(N237="sníž. přenesená",J237,0)</f>
        <v>0</v>
      </c>
      <c r="BI237" s="131">
        <f>IF(N237="nulová",J237,0)</f>
        <v>0</v>
      </c>
      <c r="BJ237" s="15" t="s">
        <v>77</v>
      </c>
      <c r="BK237" s="131">
        <f>ROUND(I237*H237,2)</f>
        <v>0</v>
      </c>
      <c r="BL237" s="15" t="s">
        <v>128</v>
      </c>
      <c r="BM237" s="15" t="s">
        <v>329</v>
      </c>
    </row>
    <row r="238" spans="2:47" s="1" customFormat="1" ht="19.5">
      <c r="B238" s="26"/>
      <c r="D238" s="132" t="s">
        <v>130</v>
      </c>
      <c r="F238" s="133" t="s">
        <v>330</v>
      </c>
      <c r="L238" s="26"/>
      <c r="M238" s="134"/>
      <c r="N238" s="47"/>
      <c r="O238" s="47"/>
      <c r="P238" s="47"/>
      <c r="Q238" s="47"/>
      <c r="R238" s="47"/>
      <c r="S238" s="47"/>
      <c r="T238" s="48"/>
      <c r="AT238" s="15" t="s">
        <v>130</v>
      </c>
      <c r="AU238" s="15" t="s">
        <v>79</v>
      </c>
    </row>
    <row r="239" spans="2:47" s="1" customFormat="1" ht="117">
      <c r="B239" s="26"/>
      <c r="D239" s="132" t="s">
        <v>132</v>
      </c>
      <c r="F239" s="135" t="s">
        <v>331</v>
      </c>
      <c r="L239" s="26"/>
      <c r="M239" s="134"/>
      <c r="N239" s="47"/>
      <c r="O239" s="47"/>
      <c r="P239" s="47"/>
      <c r="Q239" s="47"/>
      <c r="R239" s="47"/>
      <c r="S239" s="47"/>
      <c r="T239" s="48"/>
      <c r="AT239" s="15" t="s">
        <v>132</v>
      </c>
      <c r="AU239" s="15" t="s">
        <v>79</v>
      </c>
    </row>
    <row r="240" spans="2:65" s="1" customFormat="1" ht="20.45" customHeight="1">
      <c r="B240" s="121"/>
      <c r="C240" s="149" t="s">
        <v>332</v>
      </c>
      <c r="D240" s="149" t="s">
        <v>235</v>
      </c>
      <c r="E240" s="150" t="s">
        <v>333</v>
      </c>
      <c r="F240" s="151" t="s">
        <v>334</v>
      </c>
      <c r="G240" s="152" t="s">
        <v>335</v>
      </c>
      <c r="H240" s="153">
        <v>8.12</v>
      </c>
      <c r="I240" s="262">
        <v>0</v>
      </c>
      <c r="J240" s="154">
        <f>ROUND(I240*H240,2)</f>
        <v>0</v>
      </c>
      <c r="K240" s="151" t="s">
        <v>127</v>
      </c>
      <c r="L240" s="155"/>
      <c r="M240" s="156" t="s">
        <v>3</v>
      </c>
      <c r="N240" s="157" t="s">
        <v>40</v>
      </c>
      <c r="O240" s="129">
        <v>0</v>
      </c>
      <c r="P240" s="129">
        <f>O240*H240</f>
        <v>0</v>
      </c>
      <c r="Q240" s="129">
        <v>0.001</v>
      </c>
      <c r="R240" s="129">
        <f>Q240*H240</f>
        <v>0.008119999999999999</v>
      </c>
      <c r="S240" s="129">
        <v>0</v>
      </c>
      <c r="T240" s="130">
        <f>S240*H240</f>
        <v>0</v>
      </c>
      <c r="AR240" s="15" t="s">
        <v>175</v>
      </c>
      <c r="AT240" s="15" t="s">
        <v>235</v>
      </c>
      <c r="AU240" s="15" t="s">
        <v>79</v>
      </c>
      <c r="AY240" s="15" t="s">
        <v>121</v>
      </c>
      <c r="BE240" s="131">
        <f>IF(N240="základní",J240,0)</f>
        <v>0</v>
      </c>
      <c r="BF240" s="131">
        <f>IF(N240="snížená",J240,0)</f>
        <v>0</v>
      </c>
      <c r="BG240" s="131">
        <f>IF(N240="zákl. přenesená",J240,0)</f>
        <v>0</v>
      </c>
      <c r="BH240" s="131">
        <f>IF(N240="sníž. přenesená",J240,0)</f>
        <v>0</v>
      </c>
      <c r="BI240" s="131">
        <f>IF(N240="nulová",J240,0)</f>
        <v>0</v>
      </c>
      <c r="BJ240" s="15" t="s">
        <v>77</v>
      </c>
      <c r="BK240" s="131">
        <f>ROUND(I240*H240,2)</f>
        <v>0</v>
      </c>
      <c r="BL240" s="15" t="s">
        <v>128</v>
      </c>
      <c r="BM240" s="15" t="s">
        <v>336</v>
      </c>
    </row>
    <row r="241" spans="2:47" s="1" customFormat="1" ht="12">
      <c r="B241" s="26"/>
      <c r="D241" s="132" t="s">
        <v>130</v>
      </c>
      <c r="F241" s="133" t="s">
        <v>334</v>
      </c>
      <c r="L241" s="26"/>
      <c r="M241" s="134"/>
      <c r="N241" s="47"/>
      <c r="O241" s="47"/>
      <c r="P241" s="47"/>
      <c r="Q241" s="47"/>
      <c r="R241" s="47"/>
      <c r="S241" s="47"/>
      <c r="T241" s="48"/>
      <c r="AT241" s="15" t="s">
        <v>130</v>
      </c>
      <c r="AU241" s="15" t="s">
        <v>79</v>
      </c>
    </row>
    <row r="242" spans="2:51" s="11" customFormat="1" ht="12">
      <c r="B242" s="136"/>
      <c r="D242" s="132" t="s">
        <v>134</v>
      </c>
      <c r="E242" s="137" t="s">
        <v>3</v>
      </c>
      <c r="F242" s="138" t="s">
        <v>337</v>
      </c>
      <c r="H242" s="139">
        <v>8</v>
      </c>
      <c r="L242" s="136"/>
      <c r="M242" s="140"/>
      <c r="N242" s="141"/>
      <c r="O242" s="141"/>
      <c r="P242" s="141"/>
      <c r="Q242" s="141"/>
      <c r="R242" s="141"/>
      <c r="S242" s="141"/>
      <c r="T242" s="142"/>
      <c r="AT242" s="137" t="s">
        <v>134</v>
      </c>
      <c r="AU242" s="137" t="s">
        <v>79</v>
      </c>
      <c r="AV242" s="11" t="s">
        <v>79</v>
      </c>
      <c r="AW242" s="11" t="s">
        <v>31</v>
      </c>
      <c r="AX242" s="11" t="s">
        <v>77</v>
      </c>
      <c r="AY242" s="137" t="s">
        <v>121</v>
      </c>
    </row>
    <row r="243" spans="2:51" s="11" customFormat="1" ht="12">
      <c r="B243" s="136"/>
      <c r="D243" s="132" t="s">
        <v>134</v>
      </c>
      <c r="F243" s="138" t="s">
        <v>338</v>
      </c>
      <c r="H243" s="139">
        <v>8.12</v>
      </c>
      <c r="L243" s="136"/>
      <c r="M243" s="140"/>
      <c r="N243" s="141"/>
      <c r="O243" s="141"/>
      <c r="P243" s="141"/>
      <c r="Q243" s="141"/>
      <c r="R243" s="141"/>
      <c r="S243" s="141"/>
      <c r="T243" s="142"/>
      <c r="AT243" s="137" t="s">
        <v>134</v>
      </c>
      <c r="AU243" s="137" t="s">
        <v>79</v>
      </c>
      <c r="AV243" s="11" t="s">
        <v>79</v>
      </c>
      <c r="AW243" s="11" t="s">
        <v>4</v>
      </c>
      <c r="AX243" s="11" t="s">
        <v>77</v>
      </c>
      <c r="AY243" s="137" t="s">
        <v>121</v>
      </c>
    </row>
    <row r="244" spans="2:65" s="1" customFormat="1" ht="20.45" customHeight="1">
      <c r="B244" s="121"/>
      <c r="C244" s="122" t="s">
        <v>339</v>
      </c>
      <c r="D244" s="122" t="s">
        <v>123</v>
      </c>
      <c r="E244" s="123" t="s">
        <v>340</v>
      </c>
      <c r="F244" s="124" t="s">
        <v>341</v>
      </c>
      <c r="G244" s="125" t="s">
        <v>150</v>
      </c>
      <c r="H244" s="126">
        <v>224.955</v>
      </c>
      <c r="I244" s="260">
        <v>0</v>
      </c>
      <c r="J244" s="127">
        <f>ROUND(I244*H244,2)</f>
        <v>0</v>
      </c>
      <c r="K244" s="124" t="s">
        <v>127</v>
      </c>
      <c r="L244" s="26"/>
      <c r="M244" s="46" t="s">
        <v>3</v>
      </c>
      <c r="N244" s="128" t="s">
        <v>40</v>
      </c>
      <c r="O244" s="129">
        <v>0.013</v>
      </c>
      <c r="P244" s="129">
        <f>O244*H244</f>
        <v>2.924415</v>
      </c>
      <c r="Q244" s="129">
        <v>0</v>
      </c>
      <c r="R244" s="129">
        <f>Q244*H244</f>
        <v>0</v>
      </c>
      <c r="S244" s="129">
        <v>0</v>
      </c>
      <c r="T244" s="130">
        <f>S244*H244</f>
        <v>0</v>
      </c>
      <c r="AR244" s="15" t="s">
        <v>128</v>
      </c>
      <c r="AT244" s="15" t="s">
        <v>123</v>
      </c>
      <c r="AU244" s="15" t="s">
        <v>79</v>
      </c>
      <c r="AY244" s="15" t="s">
        <v>121</v>
      </c>
      <c r="BE244" s="131">
        <f>IF(N244="základní",J244,0)</f>
        <v>0</v>
      </c>
      <c r="BF244" s="131">
        <f>IF(N244="snížená",J244,0)</f>
        <v>0</v>
      </c>
      <c r="BG244" s="131">
        <f>IF(N244="zákl. přenesená",J244,0)</f>
        <v>0</v>
      </c>
      <c r="BH244" s="131">
        <f>IF(N244="sníž. přenesená",J244,0)</f>
        <v>0</v>
      </c>
      <c r="BI244" s="131">
        <f>IF(N244="nulová",J244,0)</f>
        <v>0</v>
      </c>
      <c r="BJ244" s="15" t="s">
        <v>77</v>
      </c>
      <c r="BK244" s="131">
        <f>ROUND(I244*H244,2)</f>
        <v>0</v>
      </c>
      <c r="BL244" s="15" t="s">
        <v>128</v>
      </c>
      <c r="BM244" s="15" t="s">
        <v>342</v>
      </c>
    </row>
    <row r="245" spans="2:47" s="1" customFormat="1" ht="12">
      <c r="B245" s="26"/>
      <c r="D245" s="132" t="s">
        <v>130</v>
      </c>
      <c r="F245" s="133" t="s">
        <v>343</v>
      </c>
      <c r="L245" s="26"/>
      <c r="M245" s="134"/>
      <c r="N245" s="47"/>
      <c r="O245" s="47"/>
      <c r="P245" s="47"/>
      <c r="Q245" s="47"/>
      <c r="R245" s="47"/>
      <c r="S245" s="47"/>
      <c r="T245" s="48"/>
      <c r="AT245" s="15" t="s">
        <v>130</v>
      </c>
      <c r="AU245" s="15" t="s">
        <v>79</v>
      </c>
    </row>
    <row r="246" spans="2:47" s="1" customFormat="1" ht="117">
      <c r="B246" s="26"/>
      <c r="D246" s="132" t="s">
        <v>132</v>
      </c>
      <c r="F246" s="135" t="s">
        <v>344</v>
      </c>
      <c r="L246" s="26"/>
      <c r="M246" s="134"/>
      <c r="N246" s="47"/>
      <c r="O246" s="47"/>
      <c r="P246" s="47"/>
      <c r="Q246" s="47"/>
      <c r="R246" s="47"/>
      <c r="S246" s="47"/>
      <c r="T246" s="48"/>
      <c r="AT246" s="15" t="s">
        <v>132</v>
      </c>
      <c r="AU246" s="15" t="s">
        <v>79</v>
      </c>
    </row>
    <row r="247" spans="2:51" s="11" customFormat="1" ht="12">
      <c r="B247" s="136"/>
      <c r="D247" s="132" t="s">
        <v>134</v>
      </c>
      <c r="E247" s="137" t="s">
        <v>3</v>
      </c>
      <c r="F247" s="138" t="s">
        <v>345</v>
      </c>
      <c r="H247" s="139">
        <v>224.955</v>
      </c>
      <c r="L247" s="136"/>
      <c r="M247" s="140"/>
      <c r="N247" s="141"/>
      <c r="O247" s="141"/>
      <c r="P247" s="141"/>
      <c r="Q247" s="141"/>
      <c r="R247" s="141"/>
      <c r="S247" s="141"/>
      <c r="T247" s="142"/>
      <c r="AT247" s="137" t="s">
        <v>134</v>
      </c>
      <c r="AU247" s="137" t="s">
        <v>79</v>
      </c>
      <c r="AV247" s="11" t="s">
        <v>79</v>
      </c>
      <c r="AW247" s="11" t="s">
        <v>31</v>
      </c>
      <c r="AX247" s="11" t="s">
        <v>77</v>
      </c>
      <c r="AY247" s="137" t="s">
        <v>121</v>
      </c>
    </row>
    <row r="248" spans="2:65" s="1" customFormat="1" ht="20.45" customHeight="1">
      <c r="B248" s="121"/>
      <c r="C248" s="122" t="s">
        <v>346</v>
      </c>
      <c r="D248" s="122" t="s">
        <v>123</v>
      </c>
      <c r="E248" s="123" t="s">
        <v>347</v>
      </c>
      <c r="F248" s="124" t="s">
        <v>348</v>
      </c>
      <c r="G248" s="125" t="s">
        <v>138</v>
      </c>
      <c r="H248" s="126">
        <v>17</v>
      </c>
      <c r="I248" s="260">
        <v>0</v>
      </c>
      <c r="J248" s="127">
        <f>ROUND(I248*H248,2)</f>
        <v>0</v>
      </c>
      <c r="K248" s="124" t="s">
        <v>127</v>
      </c>
      <c r="L248" s="26"/>
      <c r="M248" s="46" t="s">
        <v>3</v>
      </c>
      <c r="N248" s="128" t="s">
        <v>40</v>
      </c>
      <c r="O248" s="129">
        <v>1.339</v>
      </c>
      <c r="P248" s="129">
        <f>O248*H248</f>
        <v>22.762999999999998</v>
      </c>
      <c r="Q248" s="129">
        <v>0</v>
      </c>
      <c r="R248" s="129">
        <f>Q248*H248</f>
        <v>0</v>
      </c>
      <c r="S248" s="129">
        <v>0</v>
      </c>
      <c r="T248" s="130">
        <f>S248*H248</f>
        <v>0</v>
      </c>
      <c r="AR248" s="15" t="s">
        <v>128</v>
      </c>
      <c r="AT248" s="15" t="s">
        <v>123</v>
      </c>
      <c r="AU248" s="15" t="s">
        <v>79</v>
      </c>
      <c r="AY248" s="15" t="s">
        <v>121</v>
      </c>
      <c r="BE248" s="131">
        <f>IF(N248="základní",J248,0)</f>
        <v>0</v>
      </c>
      <c r="BF248" s="131">
        <f>IF(N248="snížená",J248,0)</f>
        <v>0</v>
      </c>
      <c r="BG248" s="131">
        <f>IF(N248="zákl. přenesená",J248,0)</f>
        <v>0</v>
      </c>
      <c r="BH248" s="131">
        <f>IF(N248="sníž. přenesená",J248,0)</f>
        <v>0</v>
      </c>
      <c r="BI248" s="131">
        <f>IF(N248="nulová",J248,0)</f>
        <v>0</v>
      </c>
      <c r="BJ248" s="15" t="s">
        <v>77</v>
      </c>
      <c r="BK248" s="131">
        <f>ROUND(I248*H248,2)</f>
        <v>0</v>
      </c>
      <c r="BL248" s="15" t="s">
        <v>128</v>
      </c>
      <c r="BM248" s="15" t="s">
        <v>349</v>
      </c>
    </row>
    <row r="249" spans="2:47" s="1" customFormat="1" ht="19.5">
      <c r="B249" s="26"/>
      <c r="D249" s="132" t="s">
        <v>130</v>
      </c>
      <c r="F249" s="133" t="s">
        <v>350</v>
      </c>
      <c r="L249" s="26"/>
      <c r="M249" s="134"/>
      <c r="N249" s="47"/>
      <c r="O249" s="47"/>
      <c r="P249" s="47"/>
      <c r="Q249" s="47"/>
      <c r="R249" s="47"/>
      <c r="S249" s="47"/>
      <c r="T249" s="48"/>
      <c r="AT249" s="15" t="s">
        <v>130</v>
      </c>
      <c r="AU249" s="15" t="s">
        <v>79</v>
      </c>
    </row>
    <row r="250" spans="2:47" s="1" customFormat="1" ht="68.25">
      <c r="B250" s="26"/>
      <c r="D250" s="132" t="s">
        <v>132</v>
      </c>
      <c r="F250" s="135" t="s">
        <v>351</v>
      </c>
      <c r="L250" s="26"/>
      <c r="M250" s="134"/>
      <c r="N250" s="47"/>
      <c r="O250" s="47"/>
      <c r="P250" s="47"/>
      <c r="Q250" s="47"/>
      <c r="R250" s="47"/>
      <c r="S250" s="47"/>
      <c r="T250" s="48"/>
      <c r="AT250" s="15" t="s">
        <v>132</v>
      </c>
      <c r="AU250" s="15" t="s">
        <v>79</v>
      </c>
    </row>
    <row r="251" spans="2:51" s="11" customFormat="1" ht="12">
      <c r="B251" s="136"/>
      <c r="D251" s="132" t="s">
        <v>134</v>
      </c>
      <c r="E251" s="137" t="s">
        <v>3</v>
      </c>
      <c r="F251" s="138" t="s">
        <v>352</v>
      </c>
      <c r="H251" s="139">
        <v>17</v>
      </c>
      <c r="L251" s="136"/>
      <c r="M251" s="140"/>
      <c r="N251" s="141"/>
      <c r="O251" s="141"/>
      <c r="P251" s="141"/>
      <c r="Q251" s="141"/>
      <c r="R251" s="141"/>
      <c r="S251" s="141"/>
      <c r="T251" s="142"/>
      <c r="AT251" s="137" t="s">
        <v>134</v>
      </c>
      <c r="AU251" s="137" t="s">
        <v>79</v>
      </c>
      <c r="AV251" s="11" t="s">
        <v>79</v>
      </c>
      <c r="AW251" s="11" t="s">
        <v>31</v>
      </c>
      <c r="AX251" s="11" t="s">
        <v>77</v>
      </c>
      <c r="AY251" s="137" t="s">
        <v>121</v>
      </c>
    </row>
    <row r="252" spans="2:65" s="1" customFormat="1" ht="20.45" customHeight="1">
      <c r="B252" s="121"/>
      <c r="C252" s="122" t="s">
        <v>353</v>
      </c>
      <c r="D252" s="122" t="s">
        <v>123</v>
      </c>
      <c r="E252" s="123" t="s">
        <v>354</v>
      </c>
      <c r="F252" s="124" t="s">
        <v>355</v>
      </c>
      <c r="G252" s="125" t="s">
        <v>138</v>
      </c>
      <c r="H252" s="126">
        <v>17</v>
      </c>
      <c r="I252" s="260">
        <v>0</v>
      </c>
      <c r="J252" s="127">
        <f>ROUND(I252*H252,2)</f>
        <v>0</v>
      </c>
      <c r="K252" s="124" t="s">
        <v>127</v>
      </c>
      <c r="L252" s="26"/>
      <c r="M252" s="46" t="s">
        <v>3</v>
      </c>
      <c r="N252" s="128" t="s">
        <v>40</v>
      </c>
      <c r="O252" s="129">
        <v>0.747</v>
      </c>
      <c r="P252" s="129">
        <f>O252*H252</f>
        <v>12.699</v>
      </c>
      <c r="Q252" s="129">
        <v>0</v>
      </c>
      <c r="R252" s="129">
        <f>Q252*H252</f>
        <v>0</v>
      </c>
      <c r="S252" s="129">
        <v>0</v>
      </c>
      <c r="T252" s="130">
        <f>S252*H252</f>
        <v>0</v>
      </c>
      <c r="AR252" s="15" t="s">
        <v>128</v>
      </c>
      <c r="AT252" s="15" t="s">
        <v>123</v>
      </c>
      <c r="AU252" s="15" t="s">
        <v>79</v>
      </c>
      <c r="AY252" s="15" t="s">
        <v>121</v>
      </c>
      <c r="BE252" s="131">
        <f>IF(N252="základní",J252,0)</f>
        <v>0</v>
      </c>
      <c r="BF252" s="131">
        <f>IF(N252="snížená",J252,0)</f>
        <v>0</v>
      </c>
      <c r="BG252" s="131">
        <f>IF(N252="zákl. přenesená",J252,0)</f>
        <v>0</v>
      </c>
      <c r="BH252" s="131">
        <f>IF(N252="sníž. přenesená",J252,0)</f>
        <v>0</v>
      </c>
      <c r="BI252" s="131">
        <f>IF(N252="nulová",J252,0)</f>
        <v>0</v>
      </c>
      <c r="BJ252" s="15" t="s">
        <v>77</v>
      </c>
      <c r="BK252" s="131">
        <f>ROUND(I252*H252,2)</f>
        <v>0</v>
      </c>
      <c r="BL252" s="15" t="s">
        <v>128</v>
      </c>
      <c r="BM252" s="15" t="s">
        <v>356</v>
      </c>
    </row>
    <row r="253" spans="2:47" s="1" customFormat="1" ht="19.5">
      <c r="B253" s="26"/>
      <c r="D253" s="132" t="s">
        <v>130</v>
      </c>
      <c r="F253" s="133" t="s">
        <v>357</v>
      </c>
      <c r="L253" s="26"/>
      <c r="M253" s="134"/>
      <c r="N253" s="47"/>
      <c r="O253" s="47"/>
      <c r="P253" s="47"/>
      <c r="Q253" s="47"/>
      <c r="R253" s="47"/>
      <c r="S253" s="47"/>
      <c r="T253" s="48"/>
      <c r="AT253" s="15" t="s">
        <v>130</v>
      </c>
      <c r="AU253" s="15" t="s">
        <v>79</v>
      </c>
    </row>
    <row r="254" spans="2:47" s="1" customFormat="1" ht="58.5">
      <c r="B254" s="26"/>
      <c r="D254" s="132" t="s">
        <v>132</v>
      </c>
      <c r="F254" s="135" t="s">
        <v>358</v>
      </c>
      <c r="L254" s="26"/>
      <c r="M254" s="134"/>
      <c r="N254" s="47"/>
      <c r="O254" s="47"/>
      <c r="P254" s="47"/>
      <c r="Q254" s="47"/>
      <c r="R254" s="47"/>
      <c r="S254" s="47"/>
      <c r="T254" s="48"/>
      <c r="AT254" s="15" t="s">
        <v>132</v>
      </c>
      <c r="AU254" s="15" t="s">
        <v>79</v>
      </c>
    </row>
    <row r="255" spans="2:51" s="11" customFormat="1" ht="12">
      <c r="B255" s="136"/>
      <c r="D255" s="132" t="s">
        <v>134</v>
      </c>
      <c r="E255" s="137" t="s">
        <v>3</v>
      </c>
      <c r="F255" s="138" t="s">
        <v>352</v>
      </c>
      <c r="H255" s="139">
        <v>17</v>
      </c>
      <c r="L255" s="136"/>
      <c r="M255" s="140"/>
      <c r="N255" s="141"/>
      <c r="O255" s="141"/>
      <c r="P255" s="141"/>
      <c r="Q255" s="141"/>
      <c r="R255" s="141"/>
      <c r="S255" s="141"/>
      <c r="T255" s="142"/>
      <c r="AT255" s="137" t="s">
        <v>134</v>
      </c>
      <c r="AU255" s="137" t="s">
        <v>79</v>
      </c>
      <c r="AV255" s="11" t="s">
        <v>79</v>
      </c>
      <c r="AW255" s="11" t="s">
        <v>31</v>
      </c>
      <c r="AX255" s="11" t="s">
        <v>77</v>
      </c>
      <c r="AY255" s="137" t="s">
        <v>121</v>
      </c>
    </row>
    <row r="256" spans="2:65" s="1" customFormat="1" ht="20.45" customHeight="1">
      <c r="B256" s="121"/>
      <c r="C256" s="149" t="s">
        <v>359</v>
      </c>
      <c r="D256" s="149" t="s">
        <v>235</v>
      </c>
      <c r="E256" s="150" t="s">
        <v>360</v>
      </c>
      <c r="F256" s="151" t="s">
        <v>361</v>
      </c>
      <c r="G256" s="152" t="s">
        <v>138</v>
      </c>
      <c r="H256" s="153">
        <v>5</v>
      </c>
      <c r="I256" s="262">
        <v>0</v>
      </c>
      <c r="J256" s="154">
        <f>ROUND(I256*H256,2)</f>
        <v>0</v>
      </c>
      <c r="K256" s="151" t="s">
        <v>127</v>
      </c>
      <c r="L256" s="155"/>
      <c r="M256" s="156" t="s">
        <v>3</v>
      </c>
      <c r="N256" s="157" t="s">
        <v>40</v>
      </c>
      <c r="O256" s="129">
        <v>0</v>
      </c>
      <c r="P256" s="129">
        <f>O256*H256</f>
        <v>0</v>
      </c>
      <c r="Q256" s="129">
        <v>0.027</v>
      </c>
      <c r="R256" s="129">
        <f>Q256*H256</f>
        <v>0.135</v>
      </c>
      <c r="S256" s="129">
        <v>0</v>
      </c>
      <c r="T256" s="130">
        <f>S256*H256</f>
        <v>0</v>
      </c>
      <c r="AR256" s="15" t="s">
        <v>175</v>
      </c>
      <c r="AT256" s="15" t="s">
        <v>235</v>
      </c>
      <c r="AU256" s="15" t="s">
        <v>79</v>
      </c>
      <c r="AY256" s="15" t="s">
        <v>121</v>
      </c>
      <c r="BE256" s="131">
        <f>IF(N256="základní",J256,0)</f>
        <v>0</v>
      </c>
      <c r="BF256" s="131">
        <f>IF(N256="snížená",J256,0)</f>
        <v>0</v>
      </c>
      <c r="BG256" s="131">
        <f>IF(N256="zákl. přenesená",J256,0)</f>
        <v>0</v>
      </c>
      <c r="BH256" s="131">
        <f>IF(N256="sníž. přenesená",J256,0)</f>
        <v>0</v>
      </c>
      <c r="BI256" s="131">
        <f>IF(N256="nulová",J256,0)</f>
        <v>0</v>
      </c>
      <c r="BJ256" s="15" t="s">
        <v>77</v>
      </c>
      <c r="BK256" s="131">
        <f>ROUND(I256*H256,2)</f>
        <v>0</v>
      </c>
      <c r="BL256" s="15" t="s">
        <v>128</v>
      </c>
      <c r="BM256" s="15" t="s">
        <v>362</v>
      </c>
    </row>
    <row r="257" spans="2:47" s="1" customFormat="1" ht="12">
      <c r="B257" s="26"/>
      <c r="D257" s="132" t="s">
        <v>130</v>
      </c>
      <c r="F257" s="133" t="s">
        <v>361</v>
      </c>
      <c r="L257" s="26"/>
      <c r="M257" s="134"/>
      <c r="N257" s="47"/>
      <c r="O257" s="47"/>
      <c r="P257" s="47"/>
      <c r="Q257" s="47"/>
      <c r="R257" s="47"/>
      <c r="S257" s="47"/>
      <c r="T257" s="48"/>
      <c r="AT257" s="15" t="s">
        <v>130</v>
      </c>
      <c r="AU257" s="15" t="s">
        <v>79</v>
      </c>
    </row>
    <row r="258" spans="2:65" s="1" customFormat="1" ht="20.45" customHeight="1">
      <c r="B258" s="121"/>
      <c r="C258" s="149" t="s">
        <v>363</v>
      </c>
      <c r="D258" s="149" t="s">
        <v>235</v>
      </c>
      <c r="E258" s="150" t="s">
        <v>364</v>
      </c>
      <c r="F258" s="151" t="s">
        <v>365</v>
      </c>
      <c r="G258" s="152" t="s">
        <v>138</v>
      </c>
      <c r="H258" s="153">
        <v>12</v>
      </c>
      <c r="I258" s="262">
        <v>0</v>
      </c>
      <c r="J258" s="154">
        <f>ROUND(I258*H258,2)</f>
        <v>0</v>
      </c>
      <c r="K258" s="151" t="s">
        <v>127</v>
      </c>
      <c r="L258" s="155"/>
      <c r="M258" s="156" t="s">
        <v>3</v>
      </c>
      <c r="N258" s="157" t="s">
        <v>40</v>
      </c>
      <c r="O258" s="129">
        <v>0</v>
      </c>
      <c r="P258" s="129">
        <f>O258*H258</f>
        <v>0</v>
      </c>
      <c r="Q258" s="129">
        <v>0</v>
      </c>
      <c r="R258" s="129">
        <f>Q258*H258</f>
        <v>0</v>
      </c>
      <c r="S258" s="129">
        <v>0</v>
      </c>
      <c r="T258" s="130">
        <f>S258*H258</f>
        <v>0</v>
      </c>
      <c r="AR258" s="15" t="s">
        <v>175</v>
      </c>
      <c r="AT258" s="15" t="s">
        <v>235</v>
      </c>
      <c r="AU258" s="15" t="s">
        <v>79</v>
      </c>
      <c r="AY258" s="15" t="s">
        <v>121</v>
      </c>
      <c r="BE258" s="131">
        <f>IF(N258="základní",J258,0)</f>
        <v>0</v>
      </c>
      <c r="BF258" s="131">
        <f>IF(N258="snížená",J258,0)</f>
        <v>0</v>
      </c>
      <c r="BG258" s="131">
        <f>IF(N258="zákl. přenesená",J258,0)</f>
        <v>0</v>
      </c>
      <c r="BH258" s="131">
        <f>IF(N258="sníž. přenesená",J258,0)</f>
        <v>0</v>
      </c>
      <c r="BI258" s="131">
        <f>IF(N258="nulová",J258,0)</f>
        <v>0</v>
      </c>
      <c r="BJ258" s="15" t="s">
        <v>77</v>
      </c>
      <c r="BK258" s="131">
        <f>ROUND(I258*H258,2)</f>
        <v>0</v>
      </c>
      <c r="BL258" s="15" t="s">
        <v>128</v>
      </c>
      <c r="BM258" s="15" t="s">
        <v>366</v>
      </c>
    </row>
    <row r="259" spans="2:47" s="1" customFormat="1" ht="12">
      <c r="B259" s="26"/>
      <c r="D259" s="132" t="s">
        <v>130</v>
      </c>
      <c r="F259" s="133" t="s">
        <v>365</v>
      </c>
      <c r="L259" s="26"/>
      <c r="M259" s="134"/>
      <c r="N259" s="47"/>
      <c r="O259" s="47"/>
      <c r="P259" s="47"/>
      <c r="Q259" s="47"/>
      <c r="R259" s="47"/>
      <c r="S259" s="47"/>
      <c r="T259" s="48"/>
      <c r="AT259" s="15" t="s">
        <v>130</v>
      </c>
      <c r="AU259" s="15" t="s">
        <v>79</v>
      </c>
    </row>
    <row r="260" spans="2:65" s="1" customFormat="1" ht="20.45" customHeight="1">
      <c r="B260" s="121"/>
      <c r="C260" s="122" t="s">
        <v>367</v>
      </c>
      <c r="D260" s="122" t="s">
        <v>123</v>
      </c>
      <c r="E260" s="123" t="s">
        <v>368</v>
      </c>
      <c r="F260" s="124" t="s">
        <v>369</v>
      </c>
      <c r="G260" s="125" t="s">
        <v>138</v>
      </c>
      <c r="H260" s="126">
        <v>12</v>
      </c>
      <c r="I260" s="260">
        <v>0</v>
      </c>
      <c r="J260" s="127">
        <f>ROUND(I260*H260,2)</f>
        <v>0</v>
      </c>
      <c r="K260" s="124" t="s">
        <v>127</v>
      </c>
      <c r="L260" s="26"/>
      <c r="M260" s="46" t="s">
        <v>3</v>
      </c>
      <c r="N260" s="128" t="s">
        <v>40</v>
      </c>
      <c r="O260" s="129">
        <v>0.574</v>
      </c>
      <c r="P260" s="129">
        <f>O260*H260</f>
        <v>6.888</v>
      </c>
      <c r="Q260" s="129">
        <v>5E-05</v>
      </c>
      <c r="R260" s="129">
        <f>Q260*H260</f>
        <v>0.0006000000000000001</v>
      </c>
      <c r="S260" s="129">
        <v>0</v>
      </c>
      <c r="T260" s="130">
        <f>S260*H260</f>
        <v>0</v>
      </c>
      <c r="AR260" s="15" t="s">
        <v>128</v>
      </c>
      <c r="AT260" s="15" t="s">
        <v>123</v>
      </c>
      <c r="AU260" s="15" t="s">
        <v>79</v>
      </c>
      <c r="AY260" s="15" t="s">
        <v>121</v>
      </c>
      <c r="BE260" s="131">
        <f>IF(N260="základní",J260,0)</f>
        <v>0</v>
      </c>
      <c r="BF260" s="131">
        <f>IF(N260="snížená",J260,0)</f>
        <v>0</v>
      </c>
      <c r="BG260" s="131">
        <f>IF(N260="zákl. přenesená",J260,0)</f>
        <v>0</v>
      </c>
      <c r="BH260" s="131">
        <f>IF(N260="sníž. přenesená",J260,0)</f>
        <v>0</v>
      </c>
      <c r="BI260" s="131">
        <f>IF(N260="nulová",J260,0)</f>
        <v>0</v>
      </c>
      <c r="BJ260" s="15" t="s">
        <v>77</v>
      </c>
      <c r="BK260" s="131">
        <f>ROUND(I260*H260,2)</f>
        <v>0</v>
      </c>
      <c r="BL260" s="15" t="s">
        <v>128</v>
      </c>
      <c r="BM260" s="15" t="s">
        <v>370</v>
      </c>
    </row>
    <row r="261" spans="2:47" s="1" customFormat="1" ht="12">
      <c r="B261" s="26"/>
      <c r="D261" s="132" t="s">
        <v>130</v>
      </c>
      <c r="F261" s="133" t="s">
        <v>371</v>
      </c>
      <c r="L261" s="26"/>
      <c r="M261" s="134"/>
      <c r="N261" s="47"/>
      <c r="O261" s="47"/>
      <c r="P261" s="47"/>
      <c r="Q261" s="47"/>
      <c r="R261" s="47"/>
      <c r="S261" s="47"/>
      <c r="T261" s="48"/>
      <c r="AT261" s="15" t="s">
        <v>130</v>
      </c>
      <c r="AU261" s="15" t="s">
        <v>79</v>
      </c>
    </row>
    <row r="262" spans="2:47" s="1" customFormat="1" ht="48.75">
      <c r="B262" s="26"/>
      <c r="D262" s="132" t="s">
        <v>132</v>
      </c>
      <c r="F262" s="135" t="s">
        <v>372</v>
      </c>
      <c r="L262" s="26"/>
      <c r="M262" s="134"/>
      <c r="N262" s="47"/>
      <c r="O262" s="47"/>
      <c r="P262" s="47"/>
      <c r="Q262" s="47"/>
      <c r="R262" s="47"/>
      <c r="S262" s="47"/>
      <c r="T262" s="48"/>
      <c r="AT262" s="15" t="s">
        <v>132</v>
      </c>
      <c r="AU262" s="15" t="s">
        <v>79</v>
      </c>
    </row>
    <row r="263" spans="2:51" s="11" customFormat="1" ht="12">
      <c r="B263" s="136"/>
      <c r="D263" s="132" t="s">
        <v>134</v>
      </c>
      <c r="E263" s="137" t="s">
        <v>3</v>
      </c>
      <c r="F263" s="138" t="s">
        <v>373</v>
      </c>
      <c r="H263" s="139">
        <v>12</v>
      </c>
      <c r="L263" s="136"/>
      <c r="M263" s="140"/>
      <c r="N263" s="141"/>
      <c r="O263" s="141"/>
      <c r="P263" s="141"/>
      <c r="Q263" s="141"/>
      <c r="R263" s="141"/>
      <c r="S263" s="141"/>
      <c r="T263" s="142"/>
      <c r="AT263" s="137" t="s">
        <v>134</v>
      </c>
      <c r="AU263" s="137" t="s">
        <v>79</v>
      </c>
      <c r="AV263" s="11" t="s">
        <v>79</v>
      </c>
      <c r="AW263" s="11" t="s">
        <v>31</v>
      </c>
      <c r="AX263" s="11" t="s">
        <v>77</v>
      </c>
      <c r="AY263" s="137" t="s">
        <v>121</v>
      </c>
    </row>
    <row r="264" spans="2:65" s="1" customFormat="1" ht="20.45" customHeight="1">
      <c r="B264" s="121"/>
      <c r="C264" s="149" t="s">
        <v>374</v>
      </c>
      <c r="D264" s="149" t="s">
        <v>235</v>
      </c>
      <c r="E264" s="150" t="s">
        <v>375</v>
      </c>
      <c r="F264" s="151" t="s">
        <v>376</v>
      </c>
      <c r="G264" s="152" t="s">
        <v>138</v>
      </c>
      <c r="H264" s="153">
        <v>36</v>
      </c>
      <c r="I264" s="262">
        <v>0</v>
      </c>
      <c r="J264" s="154">
        <f>ROUND(I264*H264,2)</f>
        <v>0</v>
      </c>
      <c r="K264" s="151" t="s">
        <v>127</v>
      </c>
      <c r="L264" s="155"/>
      <c r="M264" s="156" t="s">
        <v>3</v>
      </c>
      <c r="N264" s="157" t="s">
        <v>40</v>
      </c>
      <c r="O264" s="129">
        <v>0</v>
      </c>
      <c r="P264" s="129">
        <f>O264*H264</f>
        <v>0</v>
      </c>
      <c r="Q264" s="129">
        <v>0.0059</v>
      </c>
      <c r="R264" s="129">
        <f>Q264*H264</f>
        <v>0.2124</v>
      </c>
      <c r="S264" s="129">
        <v>0</v>
      </c>
      <c r="T264" s="130">
        <f>S264*H264</f>
        <v>0</v>
      </c>
      <c r="AR264" s="15" t="s">
        <v>175</v>
      </c>
      <c r="AT264" s="15" t="s">
        <v>235</v>
      </c>
      <c r="AU264" s="15" t="s">
        <v>79</v>
      </c>
      <c r="AY264" s="15" t="s">
        <v>121</v>
      </c>
      <c r="BE264" s="131">
        <f>IF(N264="základní",J264,0)</f>
        <v>0</v>
      </c>
      <c r="BF264" s="131">
        <f>IF(N264="snížená",J264,0)</f>
        <v>0</v>
      </c>
      <c r="BG264" s="131">
        <f>IF(N264="zákl. přenesená",J264,0)</f>
        <v>0</v>
      </c>
      <c r="BH264" s="131">
        <f>IF(N264="sníž. přenesená",J264,0)</f>
        <v>0</v>
      </c>
      <c r="BI264" s="131">
        <f>IF(N264="nulová",J264,0)</f>
        <v>0</v>
      </c>
      <c r="BJ264" s="15" t="s">
        <v>77</v>
      </c>
      <c r="BK264" s="131">
        <f>ROUND(I264*H264,2)</f>
        <v>0</v>
      </c>
      <c r="BL264" s="15" t="s">
        <v>128</v>
      </c>
      <c r="BM264" s="15" t="s">
        <v>377</v>
      </c>
    </row>
    <row r="265" spans="2:47" s="1" customFormat="1" ht="12">
      <c r="B265" s="26"/>
      <c r="D265" s="132" t="s">
        <v>130</v>
      </c>
      <c r="F265" s="133" t="s">
        <v>376</v>
      </c>
      <c r="L265" s="26"/>
      <c r="M265" s="134"/>
      <c r="N265" s="47"/>
      <c r="O265" s="47"/>
      <c r="P265" s="47"/>
      <c r="Q265" s="47"/>
      <c r="R265" s="47"/>
      <c r="S265" s="47"/>
      <c r="T265" s="48"/>
      <c r="AT265" s="15" t="s">
        <v>130</v>
      </c>
      <c r="AU265" s="15" t="s">
        <v>79</v>
      </c>
    </row>
    <row r="266" spans="2:51" s="11" customFormat="1" ht="12">
      <c r="B266" s="136"/>
      <c r="D266" s="132" t="s">
        <v>134</v>
      </c>
      <c r="E266" s="137" t="s">
        <v>3</v>
      </c>
      <c r="F266" s="138" t="s">
        <v>378</v>
      </c>
      <c r="H266" s="139">
        <v>36</v>
      </c>
      <c r="L266" s="136"/>
      <c r="M266" s="140"/>
      <c r="N266" s="141"/>
      <c r="O266" s="141"/>
      <c r="P266" s="141"/>
      <c r="Q266" s="141"/>
      <c r="R266" s="141"/>
      <c r="S266" s="141"/>
      <c r="T266" s="142"/>
      <c r="AT266" s="137" t="s">
        <v>134</v>
      </c>
      <c r="AU266" s="137" t="s">
        <v>79</v>
      </c>
      <c r="AV266" s="11" t="s">
        <v>79</v>
      </c>
      <c r="AW266" s="11" t="s">
        <v>31</v>
      </c>
      <c r="AX266" s="11" t="s">
        <v>77</v>
      </c>
      <c r="AY266" s="137" t="s">
        <v>121</v>
      </c>
    </row>
    <row r="267" spans="2:65" s="1" customFormat="1" ht="20.45" customHeight="1">
      <c r="B267" s="121"/>
      <c r="C267" s="122" t="s">
        <v>379</v>
      </c>
      <c r="D267" s="122" t="s">
        <v>123</v>
      </c>
      <c r="E267" s="123" t="s">
        <v>380</v>
      </c>
      <c r="F267" s="124" t="s">
        <v>381</v>
      </c>
      <c r="G267" s="125" t="s">
        <v>138</v>
      </c>
      <c r="H267" s="126">
        <v>12</v>
      </c>
      <c r="I267" s="260">
        <v>0</v>
      </c>
      <c r="J267" s="127">
        <f>ROUND(I267*H267,2)</f>
        <v>0</v>
      </c>
      <c r="K267" s="124" t="s">
        <v>127</v>
      </c>
      <c r="L267" s="26"/>
      <c r="M267" s="46" t="s">
        <v>3</v>
      </c>
      <c r="N267" s="128" t="s">
        <v>40</v>
      </c>
      <c r="O267" s="129">
        <v>0.234</v>
      </c>
      <c r="P267" s="129">
        <f>O267*H267</f>
        <v>2.8080000000000003</v>
      </c>
      <c r="Q267" s="129">
        <v>0</v>
      </c>
      <c r="R267" s="129">
        <f>Q267*H267</f>
        <v>0</v>
      </c>
      <c r="S267" s="129">
        <v>0</v>
      </c>
      <c r="T267" s="130">
        <f>S267*H267</f>
        <v>0</v>
      </c>
      <c r="AR267" s="15" t="s">
        <v>128</v>
      </c>
      <c r="AT267" s="15" t="s">
        <v>123</v>
      </c>
      <c r="AU267" s="15" t="s">
        <v>79</v>
      </c>
      <c r="AY267" s="15" t="s">
        <v>121</v>
      </c>
      <c r="BE267" s="131">
        <f>IF(N267="základní",J267,0)</f>
        <v>0</v>
      </c>
      <c r="BF267" s="131">
        <f>IF(N267="snížená",J267,0)</f>
        <v>0</v>
      </c>
      <c r="BG267" s="131">
        <f>IF(N267="zákl. přenesená",J267,0)</f>
        <v>0</v>
      </c>
      <c r="BH267" s="131">
        <f>IF(N267="sníž. přenesená",J267,0)</f>
        <v>0</v>
      </c>
      <c r="BI267" s="131">
        <f>IF(N267="nulová",J267,0)</f>
        <v>0</v>
      </c>
      <c r="BJ267" s="15" t="s">
        <v>77</v>
      </c>
      <c r="BK267" s="131">
        <f>ROUND(I267*H267,2)</f>
        <v>0</v>
      </c>
      <c r="BL267" s="15" t="s">
        <v>128</v>
      </c>
      <c r="BM267" s="15" t="s">
        <v>382</v>
      </c>
    </row>
    <row r="268" spans="2:47" s="1" customFormat="1" ht="12">
      <c r="B268" s="26"/>
      <c r="D268" s="132" t="s">
        <v>130</v>
      </c>
      <c r="F268" s="133" t="s">
        <v>383</v>
      </c>
      <c r="L268" s="26"/>
      <c r="M268" s="134"/>
      <c r="N268" s="47"/>
      <c r="O268" s="47"/>
      <c r="P268" s="47"/>
      <c r="Q268" s="47"/>
      <c r="R268" s="47"/>
      <c r="S268" s="47"/>
      <c r="T268" s="48"/>
      <c r="AT268" s="15" t="s">
        <v>130</v>
      </c>
      <c r="AU268" s="15" t="s">
        <v>79</v>
      </c>
    </row>
    <row r="269" spans="2:47" s="1" customFormat="1" ht="68.25">
      <c r="B269" s="26"/>
      <c r="D269" s="132" t="s">
        <v>132</v>
      </c>
      <c r="F269" s="135" t="s">
        <v>384</v>
      </c>
      <c r="L269" s="26"/>
      <c r="M269" s="134"/>
      <c r="N269" s="47"/>
      <c r="O269" s="47"/>
      <c r="P269" s="47"/>
      <c r="Q269" s="47"/>
      <c r="R269" s="47"/>
      <c r="S269" s="47"/>
      <c r="T269" s="48"/>
      <c r="AT269" s="15" t="s">
        <v>132</v>
      </c>
      <c r="AU269" s="15" t="s">
        <v>79</v>
      </c>
    </row>
    <row r="270" spans="2:65" s="1" customFormat="1" ht="20.45" customHeight="1">
      <c r="B270" s="121"/>
      <c r="C270" s="149" t="s">
        <v>385</v>
      </c>
      <c r="D270" s="149" t="s">
        <v>235</v>
      </c>
      <c r="E270" s="150" t="s">
        <v>386</v>
      </c>
      <c r="F270" s="151" t="s">
        <v>387</v>
      </c>
      <c r="G270" s="152" t="s">
        <v>238</v>
      </c>
      <c r="H270" s="153">
        <v>1.573</v>
      </c>
      <c r="I270" s="262">
        <v>0</v>
      </c>
      <c r="J270" s="154">
        <f>ROUND(I270*H270,2)</f>
        <v>0</v>
      </c>
      <c r="K270" s="151" t="s">
        <v>127</v>
      </c>
      <c r="L270" s="155"/>
      <c r="M270" s="156" t="s">
        <v>3</v>
      </c>
      <c r="N270" s="157" t="s">
        <v>40</v>
      </c>
      <c r="O270" s="129">
        <v>0</v>
      </c>
      <c r="P270" s="129">
        <f>O270*H270</f>
        <v>0</v>
      </c>
      <c r="Q270" s="129">
        <v>1</v>
      </c>
      <c r="R270" s="129">
        <f>Q270*H270</f>
        <v>1.573</v>
      </c>
      <c r="S270" s="129">
        <v>0</v>
      </c>
      <c r="T270" s="130">
        <f>S270*H270</f>
        <v>0</v>
      </c>
      <c r="AR270" s="15" t="s">
        <v>175</v>
      </c>
      <c r="AT270" s="15" t="s">
        <v>235</v>
      </c>
      <c r="AU270" s="15" t="s">
        <v>79</v>
      </c>
      <c r="AY270" s="15" t="s">
        <v>121</v>
      </c>
      <c r="BE270" s="131">
        <f>IF(N270="základní",J270,0)</f>
        <v>0</v>
      </c>
      <c r="BF270" s="131">
        <f>IF(N270="snížená",J270,0)</f>
        <v>0</v>
      </c>
      <c r="BG270" s="131">
        <f>IF(N270="zákl. přenesená",J270,0)</f>
        <v>0</v>
      </c>
      <c r="BH270" s="131">
        <f>IF(N270="sníž. přenesená",J270,0)</f>
        <v>0</v>
      </c>
      <c r="BI270" s="131">
        <f>IF(N270="nulová",J270,0)</f>
        <v>0</v>
      </c>
      <c r="BJ270" s="15" t="s">
        <v>77</v>
      </c>
      <c r="BK270" s="131">
        <f>ROUND(I270*H270,2)</f>
        <v>0</v>
      </c>
      <c r="BL270" s="15" t="s">
        <v>128</v>
      </c>
      <c r="BM270" s="15" t="s">
        <v>388</v>
      </c>
    </row>
    <row r="271" spans="2:47" s="1" customFormat="1" ht="12">
      <c r="B271" s="26"/>
      <c r="D271" s="132" t="s">
        <v>130</v>
      </c>
      <c r="F271" s="133" t="s">
        <v>387</v>
      </c>
      <c r="L271" s="26"/>
      <c r="M271" s="134"/>
      <c r="N271" s="47"/>
      <c r="O271" s="47"/>
      <c r="P271" s="47"/>
      <c r="Q271" s="47"/>
      <c r="R271" s="47"/>
      <c r="S271" s="47"/>
      <c r="T271" s="48"/>
      <c r="AT271" s="15" t="s">
        <v>130</v>
      </c>
      <c r="AU271" s="15" t="s">
        <v>79</v>
      </c>
    </row>
    <row r="272" spans="2:51" s="11" customFormat="1" ht="12">
      <c r="B272" s="136"/>
      <c r="D272" s="132" t="s">
        <v>134</v>
      </c>
      <c r="E272" s="137" t="s">
        <v>3</v>
      </c>
      <c r="F272" s="138" t="s">
        <v>389</v>
      </c>
      <c r="H272" s="139">
        <v>0.942</v>
      </c>
      <c r="L272" s="136"/>
      <c r="M272" s="140"/>
      <c r="N272" s="141"/>
      <c r="O272" s="141"/>
      <c r="P272" s="141"/>
      <c r="Q272" s="141"/>
      <c r="R272" s="141"/>
      <c r="S272" s="141"/>
      <c r="T272" s="142"/>
      <c r="AT272" s="137" t="s">
        <v>134</v>
      </c>
      <c r="AU272" s="137" t="s">
        <v>79</v>
      </c>
      <c r="AV272" s="11" t="s">
        <v>79</v>
      </c>
      <c r="AW272" s="11" t="s">
        <v>31</v>
      </c>
      <c r="AX272" s="11" t="s">
        <v>77</v>
      </c>
      <c r="AY272" s="137" t="s">
        <v>121</v>
      </c>
    </row>
    <row r="273" spans="2:51" s="11" customFormat="1" ht="12">
      <c r="B273" s="136"/>
      <c r="D273" s="132" t="s">
        <v>134</v>
      </c>
      <c r="F273" s="138" t="s">
        <v>390</v>
      </c>
      <c r="H273" s="139">
        <v>1.573</v>
      </c>
      <c r="L273" s="136"/>
      <c r="M273" s="140"/>
      <c r="N273" s="141"/>
      <c r="O273" s="141"/>
      <c r="P273" s="141"/>
      <c r="Q273" s="141"/>
      <c r="R273" s="141"/>
      <c r="S273" s="141"/>
      <c r="T273" s="142"/>
      <c r="AT273" s="137" t="s">
        <v>134</v>
      </c>
      <c r="AU273" s="137" t="s">
        <v>79</v>
      </c>
      <c r="AV273" s="11" t="s">
        <v>79</v>
      </c>
      <c r="AW273" s="11" t="s">
        <v>4</v>
      </c>
      <c r="AX273" s="11" t="s">
        <v>77</v>
      </c>
      <c r="AY273" s="137" t="s">
        <v>121</v>
      </c>
    </row>
    <row r="274" spans="2:65" s="1" customFormat="1" ht="20.45" customHeight="1">
      <c r="B274" s="121"/>
      <c r="C274" s="149" t="s">
        <v>391</v>
      </c>
      <c r="D274" s="149" t="s">
        <v>235</v>
      </c>
      <c r="E274" s="150" t="s">
        <v>392</v>
      </c>
      <c r="F274" s="151" t="s">
        <v>393</v>
      </c>
      <c r="G274" s="152" t="s">
        <v>171</v>
      </c>
      <c r="H274" s="153">
        <v>9</v>
      </c>
      <c r="I274" s="262">
        <v>0</v>
      </c>
      <c r="J274" s="154">
        <f>ROUND(I274*H274,2)</f>
        <v>0</v>
      </c>
      <c r="K274" s="151" t="s">
        <v>127</v>
      </c>
      <c r="L274" s="155"/>
      <c r="M274" s="156" t="s">
        <v>3</v>
      </c>
      <c r="N274" s="157" t="s">
        <v>40</v>
      </c>
      <c r="O274" s="129">
        <v>0</v>
      </c>
      <c r="P274" s="129">
        <f>O274*H274</f>
        <v>0</v>
      </c>
      <c r="Q274" s="129">
        <v>0.00032</v>
      </c>
      <c r="R274" s="129">
        <f>Q274*H274</f>
        <v>0.00288</v>
      </c>
      <c r="S274" s="129">
        <v>0</v>
      </c>
      <c r="T274" s="130">
        <f>S274*H274</f>
        <v>0</v>
      </c>
      <c r="AR274" s="15" t="s">
        <v>175</v>
      </c>
      <c r="AT274" s="15" t="s">
        <v>235</v>
      </c>
      <c r="AU274" s="15" t="s">
        <v>79</v>
      </c>
      <c r="AY274" s="15" t="s">
        <v>121</v>
      </c>
      <c r="BE274" s="131">
        <f>IF(N274="základní",J274,0)</f>
        <v>0</v>
      </c>
      <c r="BF274" s="131">
        <f>IF(N274="snížená",J274,0)</f>
        <v>0</v>
      </c>
      <c r="BG274" s="131">
        <f>IF(N274="zákl. přenesená",J274,0)</f>
        <v>0</v>
      </c>
      <c r="BH274" s="131">
        <f>IF(N274="sníž. přenesená",J274,0)</f>
        <v>0</v>
      </c>
      <c r="BI274" s="131">
        <f>IF(N274="nulová",J274,0)</f>
        <v>0</v>
      </c>
      <c r="BJ274" s="15" t="s">
        <v>77</v>
      </c>
      <c r="BK274" s="131">
        <f>ROUND(I274*H274,2)</f>
        <v>0</v>
      </c>
      <c r="BL274" s="15" t="s">
        <v>128</v>
      </c>
      <c r="BM274" s="15" t="s">
        <v>394</v>
      </c>
    </row>
    <row r="275" spans="2:47" s="1" customFormat="1" ht="12">
      <c r="B275" s="26"/>
      <c r="D275" s="132" t="s">
        <v>130</v>
      </c>
      <c r="F275" s="133" t="s">
        <v>393</v>
      </c>
      <c r="L275" s="26"/>
      <c r="M275" s="134"/>
      <c r="N275" s="47"/>
      <c r="O275" s="47"/>
      <c r="P275" s="47"/>
      <c r="Q275" s="47"/>
      <c r="R275" s="47"/>
      <c r="S275" s="47"/>
      <c r="T275" s="48"/>
      <c r="AT275" s="15" t="s">
        <v>130</v>
      </c>
      <c r="AU275" s="15" t="s">
        <v>79</v>
      </c>
    </row>
    <row r="276" spans="2:51" s="11" customFormat="1" ht="12">
      <c r="B276" s="136"/>
      <c r="D276" s="132" t="s">
        <v>134</v>
      </c>
      <c r="E276" s="137" t="s">
        <v>3</v>
      </c>
      <c r="F276" s="138" t="s">
        <v>395</v>
      </c>
      <c r="H276" s="139">
        <v>9</v>
      </c>
      <c r="L276" s="136"/>
      <c r="M276" s="140"/>
      <c r="N276" s="141"/>
      <c r="O276" s="141"/>
      <c r="P276" s="141"/>
      <c r="Q276" s="141"/>
      <c r="R276" s="141"/>
      <c r="S276" s="141"/>
      <c r="T276" s="142"/>
      <c r="AT276" s="137" t="s">
        <v>134</v>
      </c>
      <c r="AU276" s="137" t="s">
        <v>79</v>
      </c>
      <c r="AV276" s="11" t="s">
        <v>79</v>
      </c>
      <c r="AW276" s="11" t="s">
        <v>31</v>
      </c>
      <c r="AX276" s="11" t="s">
        <v>77</v>
      </c>
      <c r="AY276" s="137" t="s">
        <v>121</v>
      </c>
    </row>
    <row r="277" spans="2:65" s="1" customFormat="1" ht="20.45" customHeight="1">
      <c r="B277" s="121"/>
      <c r="C277" s="122" t="s">
        <v>396</v>
      </c>
      <c r="D277" s="122" t="s">
        <v>123</v>
      </c>
      <c r="E277" s="123" t="s">
        <v>397</v>
      </c>
      <c r="F277" s="124" t="s">
        <v>398</v>
      </c>
      <c r="G277" s="125" t="s">
        <v>138</v>
      </c>
      <c r="H277" s="126">
        <v>12</v>
      </c>
      <c r="I277" s="260">
        <v>0</v>
      </c>
      <c r="J277" s="127">
        <f>ROUND(I277*H277,2)</f>
        <v>0</v>
      </c>
      <c r="K277" s="124" t="s">
        <v>127</v>
      </c>
      <c r="L277" s="26"/>
      <c r="M277" s="46" t="s">
        <v>3</v>
      </c>
      <c r="N277" s="128" t="s">
        <v>40</v>
      </c>
      <c r="O277" s="129">
        <v>0.242</v>
      </c>
      <c r="P277" s="129">
        <f>O277*H277</f>
        <v>2.904</v>
      </c>
      <c r="Q277" s="129">
        <v>0</v>
      </c>
      <c r="R277" s="129">
        <f>Q277*H277</f>
        <v>0</v>
      </c>
      <c r="S277" s="129">
        <v>0</v>
      </c>
      <c r="T277" s="130">
        <f>S277*H277</f>
        <v>0</v>
      </c>
      <c r="AR277" s="15" t="s">
        <v>128</v>
      </c>
      <c r="AT277" s="15" t="s">
        <v>123</v>
      </c>
      <c r="AU277" s="15" t="s">
        <v>79</v>
      </c>
      <c r="AY277" s="15" t="s">
        <v>121</v>
      </c>
      <c r="BE277" s="131">
        <f>IF(N277="základní",J277,0)</f>
        <v>0</v>
      </c>
      <c r="BF277" s="131">
        <f>IF(N277="snížená",J277,0)</f>
        <v>0</v>
      </c>
      <c r="BG277" s="131">
        <f>IF(N277="zákl. přenesená",J277,0)</f>
        <v>0</v>
      </c>
      <c r="BH277" s="131">
        <f>IF(N277="sníž. přenesená",J277,0)</f>
        <v>0</v>
      </c>
      <c r="BI277" s="131">
        <f>IF(N277="nulová",J277,0)</f>
        <v>0</v>
      </c>
      <c r="BJ277" s="15" t="s">
        <v>77</v>
      </c>
      <c r="BK277" s="131">
        <f>ROUND(I277*H277,2)</f>
        <v>0</v>
      </c>
      <c r="BL277" s="15" t="s">
        <v>128</v>
      </c>
      <c r="BM277" s="15" t="s">
        <v>399</v>
      </c>
    </row>
    <row r="278" spans="2:47" s="1" customFormat="1" ht="12">
      <c r="B278" s="26"/>
      <c r="D278" s="132" t="s">
        <v>130</v>
      </c>
      <c r="F278" s="133" t="s">
        <v>400</v>
      </c>
      <c r="L278" s="26"/>
      <c r="M278" s="134"/>
      <c r="N278" s="47"/>
      <c r="O278" s="47"/>
      <c r="P278" s="47"/>
      <c r="Q278" s="47"/>
      <c r="R278" s="47"/>
      <c r="S278" s="47"/>
      <c r="T278" s="48"/>
      <c r="AT278" s="15" t="s">
        <v>130</v>
      </c>
      <c r="AU278" s="15" t="s">
        <v>79</v>
      </c>
    </row>
    <row r="279" spans="2:47" s="1" customFormat="1" ht="146.25">
      <c r="B279" s="26"/>
      <c r="D279" s="132" t="s">
        <v>132</v>
      </c>
      <c r="F279" s="135" t="s">
        <v>401</v>
      </c>
      <c r="L279" s="26"/>
      <c r="M279" s="134"/>
      <c r="N279" s="47"/>
      <c r="O279" s="47"/>
      <c r="P279" s="47"/>
      <c r="Q279" s="47"/>
      <c r="R279" s="47"/>
      <c r="S279" s="47"/>
      <c r="T279" s="48"/>
      <c r="AT279" s="15" t="s">
        <v>132</v>
      </c>
      <c r="AU279" s="15" t="s">
        <v>79</v>
      </c>
    </row>
    <row r="280" spans="2:65" s="1" customFormat="1" ht="20.45" customHeight="1">
      <c r="B280" s="121"/>
      <c r="C280" s="122" t="s">
        <v>402</v>
      </c>
      <c r="D280" s="122" t="s">
        <v>123</v>
      </c>
      <c r="E280" s="123" t="s">
        <v>403</v>
      </c>
      <c r="F280" s="124" t="s">
        <v>404</v>
      </c>
      <c r="G280" s="125" t="s">
        <v>150</v>
      </c>
      <c r="H280" s="126">
        <v>200</v>
      </c>
      <c r="I280" s="260">
        <v>0</v>
      </c>
      <c r="J280" s="127">
        <f>ROUND(I280*H280,2)</f>
        <v>0</v>
      </c>
      <c r="K280" s="124" t="s">
        <v>127</v>
      </c>
      <c r="L280" s="26"/>
      <c r="M280" s="46" t="s">
        <v>3</v>
      </c>
      <c r="N280" s="128" t="s">
        <v>40</v>
      </c>
      <c r="O280" s="129">
        <v>0.004</v>
      </c>
      <c r="P280" s="129">
        <f>O280*H280</f>
        <v>0.8</v>
      </c>
      <c r="Q280" s="129">
        <v>0</v>
      </c>
      <c r="R280" s="129">
        <f>Q280*H280</f>
        <v>0</v>
      </c>
      <c r="S280" s="129">
        <v>0</v>
      </c>
      <c r="T280" s="130">
        <f>S280*H280</f>
        <v>0</v>
      </c>
      <c r="AR280" s="15" t="s">
        <v>128</v>
      </c>
      <c r="AT280" s="15" t="s">
        <v>123</v>
      </c>
      <c r="AU280" s="15" t="s">
        <v>79</v>
      </c>
      <c r="AY280" s="15" t="s">
        <v>121</v>
      </c>
      <c r="BE280" s="131">
        <f>IF(N280="základní",J280,0)</f>
        <v>0</v>
      </c>
      <c r="BF280" s="131">
        <f>IF(N280="snížená",J280,0)</f>
        <v>0</v>
      </c>
      <c r="BG280" s="131">
        <f>IF(N280="zákl. přenesená",J280,0)</f>
        <v>0</v>
      </c>
      <c r="BH280" s="131">
        <f>IF(N280="sníž. přenesená",J280,0)</f>
        <v>0</v>
      </c>
      <c r="BI280" s="131">
        <f>IF(N280="nulová",J280,0)</f>
        <v>0</v>
      </c>
      <c r="BJ280" s="15" t="s">
        <v>77</v>
      </c>
      <c r="BK280" s="131">
        <f>ROUND(I280*H280,2)</f>
        <v>0</v>
      </c>
      <c r="BL280" s="15" t="s">
        <v>128</v>
      </c>
      <c r="BM280" s="15" t="s">
        <v>405</v>
      </c>
    </row>
    <row r="281" spans="2:47" s="1" customFormat="1" ht="19.5">
      <c r="B281" s="26"/>
      <c r="D281" s="132" t="s">
        <v>130</v>
      </c>
      <c r="F281" s="133" t="s">
        <v>406</v>
      </c>
      <c r="L281" s="26"/>
      <c r="M281" s="134"/>
      <c r="N281" s="47"/>
      <c r="O281" s="47"/>
      <c r="P281" s="47"/>
      <c r="Q281" s="47"/>
      <c r="R281" s="47"/>
      <c r="S281" s="47"/>
      <c r="T281" s="48"/>
      <c r="AT281" s="15" t="s">
        <v>130</v>
      </c>
      <c r="AU281" s="15" t="s">
        <v>79</v>
      </c>
    </row>
    <row r="282" spans="2:47" s="1" customFormat="1" ht="126.75">
      <c r="B282" s="26"/>
      <c r="D282" s="132" t="s">
        <v>132</v>
      </c>
      <c r="F282" s="135" t="s">
        <v>407</v>
      </c>
      <c r="L282" s="26"/>
      <c r="M282" s="134"/>
      <c r="N282" s="47"/>
      <c r="O282" s="47"/>
      <c r="P282" s="47"/>
      <c r="Q282" s="47"/>
      <c r="R282" s="47"/>
      <c r="S282" s="47"/>
      <c r="T282" s="48"/>
      <c r="AT282" s="15" t="s">
        <v>132</v>
      </c>
      <c r="AU282" s="15" t="s">
        <v>79</v>
      </c>
    </row>
    <row r="283" spans="2:65" s="1" customFormat="1" ht="20.45" customHeight="1">
      <c r="B283" s="121"/>
      <c r="C283" s="122" t="s">
        <v>408</v>
      </c>
      <c r="D283" s="122" t="s">
        <v>123</v>
      </c>
      <c r="E283" s="123" t="s">
        <v>409</v>
      </c>
      <c r="F283" s="124" t="s">
        <v>410</v>
      </c>
      <c r="G283" s="125" t="s">
        <v>138</v>
      </c>
      <c r="H283" s="126">
        <v>12</v>
      </c>
      <c r="I283" s="260">
        <v>0</v>
      </c>
      <c r="J283" s="127">
        <f>ROUND(I283*H283,2)</f>
        <v>0</v>
      </c>
      <c r="K283" s="124" t="s">
        <v>127</v>
      </c>
      <c r="L283" s="26"/>
      <c r="M283" s="46" t="s">
        <v>3</v>
      </c>
      <c r="N283" s="128" t="s">
        <v>40</v>
      </c>
      <c r="O283" s="129">
        <v>0.2</v>
      </c>
      <c r="P283" s="129">
        <f>O283*H283</f>
        <v>2.4000000000000004</v>
      </c>
      <c r="Q283" s="129">
        <v>0.00208</v>
      </c>
      <c r="R283" s="129">
        <f>Q283*H283</f>
        <v>0.024959999999999996</v>
      </c>
      <c r="S283" s="129">
        <v>0</v>
      </c>
      <c r="T283" s="130">
        <f>S283*H283</f>
        <v>0</v>
      </c>
      <c r="AR283" s="15" t="s">
        <v>128</v>
      </c>
      <c r="AT283" s="15" t="s">
        <v>123</v>
      </c>
      <c r="AU283" s="15" t="s">
        <v>79</v>
      </c>
      <c r="AY283" s="15" t="s">
        <v>121</v>
      </c>
      <c r="BE283" s="131">
        <f>IF(N283="základní",J283,0)</f>
        <v>0</v>
      </c>
      <c r="BF283" s="131">
        <f>IF(N283="snížená",J283,0)</f>
        <v>0</v>
      </c>
      <c r="BG283" s="131">
        <f>IF(N283="zákl. přenesená",J283,0)</f>
        <v>0</v>
      </c>
      <c r="BH283" s="131">
        <f>IF(N283="sníž. přenesená",J283,0)</f>
        <v>0</v>
      </c>
      <c r="BI283" s="131">
        <f>IF(N283="nulová",J283,0)</f>
        <v>0</v>
      </c>
      <c r="BJ283" s="15" t="s">
        <v>77</v>
      </c>
      <c r="BK283" s="131">
        <f>ROUND(I283*H283,2)</f>
        <v>0</v>
      </c>
      <c r="BL283" s="15" t="s">
        <v>128</v>
      </c>
      <c r="BM283" s="15" t="s">
        <v>411</v>
      </c>
    </row>
    <row r="284" spans="2:47" s="1" customFormat="1" ht="12">
      <c r="B284" s="26"/>
      <c r="D284" s="132" t="s">
        <v>130</v>
      </c>
      <c r="F284" s="133" t="s">
        <v>412</v>
      </c>
      <c r="L284" s="26"/>
      <c r="M284" s="134"/>
      <c r="N284" s="47"/>
      <c r="O284" s="47"/>
      <c r="P284" s="47"/>
      <c r="Q284" s="47"/>
      <c r="R284" s="47"/>
      <c r="S284" s="47"/>
      <c r="T284" s="48"/>
      <c r="AT284" s="15" t="s">
        <v>130</v>
      </c>
      <c r="AU284" s="15" t="s">
        <v>79</v>
      </c>
    </row>
    <row r="285" spans="2:47" s="1" customFormat="1" ht="107.25">
      <c r="B285" s="26"/>
      <c r="D285" s="132" t="s">
        <v>132</v>
      </c>
      <c r="F285" s="135" t="s">
        <v>413</v>
      </c>
      <c r="L285" s="26"/>
      <c r="M285" s="134"/>
      <c r="N285" s="47"/>
      <c r="O285" s="47"/>
      <c r="P285" s="47"/>
      <c r="Q285" s="47"/>
      <c r="R285" s="47"/>
      <c r="S285" s="47"/>
      <c r="T285" s="48"/>
      <c r="AT285" s="15" t="s">
        <v>132</v>
      </c>
      <c r="AU285" s="15" t="s">
        <v>79</v>
      </c>
    </row>
    <row r="286" spans="2:65" s="1" customFormat="1" ht="20.45" customHeight="1">
      <c r="B286" s="121"/>
      <c r="C286" s="122" t="s">
        <v>414</v>
      </c>
      <c r="D286" s="122" t="s">
        <v>123</v>
      </c>
      <c r="E286" s="123" t="s">
        <v>415</v>
      </c>
      <c r="F286" s="124" t="s">
        <v>416</v>
      </c>
      <c r="G286" s="125" t="s">
        <v>150</v>
      </c>
      <c r="H286" s="126">
        <v>9.42</v>
      </c>
      <c r="I286" s="260">
        <v>0</v>
      </c>
      <c r="J286" s="127">
        <f>ROUND(I286*H286,2)</f>
        <v>0</v>
      </c>
      <c r="K286" s="124" t="s">
        <v>127</v>
      </c>
      <c r="L286" s="26"/>
      <c r="M286" s="46" t="s">
        <v>3</v>
      </c>
      <c r="N286" s="128" t="s">
        <v>40</v>
      </c>
      <c r="O286" s="129">
        <v>0.112</v>
      </c>
      <c r="P286" s="129">
        <f>O286*H286</f>
        <v>1.05504</v>
      </c>
      <c r="Q286" s="129">
        <v>0</v>
      </c>
      <c r="R286" s="129">
        <f>Q286*H286</f>
        <v>0</v>
      </c>
      <c r="S286" s="129">
        <v>0</v>
      </c>
      <c r="T286" s="130">
        <f>S286*H286</f>
        <v>0</v>
      </c>
      <c r="AR286" s="15" t="s">
        <v>128</v>
      </c>
      <c r="AT286" s="15" t="s">
        <v>123</v>
      </c>
      <c r="AU286" s="15" t="s">
        <v>79</v>
      </c>
      <c r="AY286" s="15" t="s">
        <v>121</v>
      </c>
      <c r="BE286" s="131">
        <f>IF(N286="základní",J286,0)</f>
        <v>0</v>
      </c>
      <c r="BF286" s="131">
        <f>IF(N286="snížená",J286,0)</f>
        <v>0</v>
      </c>
      <c r="BG286" s="131">
        <f>IF(N286="zákl. přenesená",J286,0)</f>
        <v>0</v>
      </c>
      <c r="BH286" s="131">
        <f>IF(N286="sníž. přenesená",J286,0)</f>
        <v>0</v>
      </c>
      <c r="BI286" s="131">
        <f>IF(N286="nulová",J286,0)</f>
        <v>0</v>
      </c>
      <c r="BJ286" s="15" t="s">
        <v>77</v>
      </c>
      <c r="BK286" s="131">
        <f>ROUND(I286*H286,2)</f>
        <v>0</v>
      </c>
      <c r="BL286" s="15" t="s">
        <v>128</v>
      </c>
      <c r="BM286" s="15" t="s">
        <v>417</v>
      </c>
    </row>
    <row r="287" spans="2:47" s="1" customFormat="1" ht="12">
      <c r="B287" s="26"/>
      <c r="D287" s="132" t="s">
        <v>130</v>
      </c>
      <c r="F287" s="133" t="s">
        <v>418</v>
      </c>
      <c r="L287" s="26"/>
      <c r="M287" s="134"/>
      <c r="N287" s="47"/>
      <c r="O287" s="47"/>
      <c r="P287" s="47"/>
      <c r="Q287" s="47"/>
      <c r="R287" s="47"/>
      <c r="S287" s="47"/>
      <c r="T287" s="48"/>
      <c r="AT287" s="15" t="s">
        <v>130</v>
      </c>
      <c r="AU287" s="15" t="s">
        <v>79</v>
      </c>
    </row>
    <row r="288" spans="2:47" s="1" customFormat="1" ht="39">
      <c r="B288" s="26"/>
      <c r="D288" s="132" t="s">
        <v>132</v>
      </c>
      <c r="F288" s="135" t="s">
        <v>419</v>
      </c>
      <c r="L288" s="26"/>
      <c r="M288" s="134"/>
      <c r="N288" s="47"/>
      <c r="O288" s="47"/>
      <c r="P288" s="47"/>
      <c r="Q288" s="47"/>
      <c r="R288" s="47"/>
      <c r="S288" s="47"/>
      <c r="T288" s="48"/>
      <c r="AT288" s="15" t="s">
        <v>132</v>
      </c>
      <c r="AU288" s="15" t="s">
        <v>79</v>
      </c>
    </row>
    <row r="289" spans="2:51" s="11" customFormat="1" ht="12">
      <c r="B289" s="136"/>
      <c r="D289" s="132" t="s">
        <v>134</v>
      </c>
      <c r="E289" s="137" t="s">
        <v>3</v>
      </c>
      <c r="F289" s="138" t="s">
        <v>420</v>
      </c>
      <c r="H289" s="139">
        <v>9.42</v>
      </c>
      <c r="L289" s="136"/>
      <c r="M289" s="140"/>
      <c r="N289" s="141"/>
      <c r="O289" s="141"/>
      <c r="P289" s="141"/>
      <c r="Q289" s="141"/>
      <c r="R289" s="141"/>
      <c r="S289" s="141"/>
      <c r="T289" s="142"/>
      <c r="AT289" s="137" t="s">
        <v>134</v>
      </c>
      <c r="AU289" s="137" t="s">
        <v>79</v>
      </c>
      <c r="AV289" s="11" t="s">
        <v>79</v>
      </c>
      <c r="AW289" s="11" t="s">
        <v>31</v>
      </c>
      <c r="AX289" s="11" t="s">
        <v>77</v>
      </c>
      <c r="AY289" s="137" t="s">
        <v>121</v>
      </c>
    </row>
    <row r="290" spans="2:65" s="1" customFormat="1" ht="20.45" customHeight="1">
      <c r="B290" s="121"/>
      <c r="C290" s="149" t="s">
        <v>421</v>
      </c>
      <c r="D290" s="149" t="s">
        <v>235</v>
      </c>
      <c r="E290" s="150" t="s">
        <v>422</v>
      </c>
      <c r="F290" s="151" t="s">
        <v>423</v>
      </c>
      <c r="G290" s="152" t="s">
        <v>150</v>
      </c>
      <c r="H290" s="153">
        <v>10.362</v>
      </c>
      <c r="I290" s="262">
        <v>0</v>
      </c>
      <c r="J290" s="154">
        <f>ROUND(I290*H290,2)</f>
        <v>0</v>
      </c>
      <c r="K290" s="151" t="s">
        <v>127</v>
      </c>
      <c r="L290" s="155"/>
      <c r="M290" s="156" t="s">
        <v>3</v>
      </c>
      <c r="N290" s="157" t="s">
        <v>40</v>
      </c>
      <c r="O290" s="129">
        <v>0</v>
      </c>
      <c r="P290" s="129">
        <f>O290*H290</f>
        <v>0</v>
      </c>
      <c r="Q290" s="129">
        <v>0.0002</v>
      </c>
      <c r="R290" s="129">
        <f>Q290*H290</f>
        <v>0.0020724000000000003</v>
      </c>
      <c r="S290" s="129">
        <v>0</v>
      </c>
      <c r="T290" s="130">
        <f>S290*H290</f>
        <v>0</v>
      </c>
      <c r="AR290" s="15" t="s">
        <v>175</v>
      </c>
      <c r="AT290" s="15" t="s">
        <v>235</v>
      </c>
      <c r="AU290" s="15" t="s">
        <v>79</v>
      </c>
      <c r="AY290" s="15" t="s">
        <v>121</v>
      </c>
      <c r="BE290" s="131">
        <f>IF(N290="základní",J290,0)</f>
        <v>0</v>
      </c>
      <c r="BF290" s="131">
        <f>IF(N290="snížená",J290,0)</f>
        <v>0</v>
      </c>
      <c r="BG290" s="131">
        <f>IF(N290="zákl. přenesená",J290,0)</f>
        <v>0</v>
      </c>
      <c r="BH290" s="131">
        <f>IF(N290="sníž. přenesená",J290,0)</f>
        <v>0</v>
      </c>
      <c r="BI290" s="131">
        <f>IF(N290="nulová",J290,0)</f>
        <v>0</v>
      </c>
      <c r="BJ290" s="15" t="s">
        <v>77</v>
      </c>
      <c r="BK290" s="131">
        <f>ROUND(I290*H290,2)</f>
        <v>0</v>
      </c>
      <c r="BL290" s="15" t="s">
        <v>128</v>
      </c>
      <c r="BM290" s="15" t="s">
        <v>424</v>
      </c>
    </row>
    <row r="291" spans="2:47" s="1" customFormat="1" ht="12">
      <c r="B291" s="26"/>
      <c r="D291" s="132" t="s">
        <v>130</v>
      </c>
      <c r="F291" s="133" t="s">
        <v>423</v>
      </c>
      <c r="L291" s="26"/>
      <c r="M291" s="134"/>
      <c r="N291" s="47"/>
      <c r="O291" s="47"/>
      <c r="P291" s="47"/>
      <c r="Q291" s="47"/>
      <c r="R291" s="47"/>
      <c r="S291" s="47"/>
      <c r="T291" s="48"/>
      <c r="AT291" s="15" t="s">
        <v>130</v>
      </c>
      <c r="AU291" s="15" t="s">
        <v>79</v>
      </c>
    </row>
    <row r="292" spans="2:51" s="11" customFormat="1" ht="12">
      <c r="B292" s="136"/>
      <c r="D292" s="132" t="s">
        <v>134</v>
      </c>
      <c r="E292" s="137" t="s">
        <v>3</v>
      </c>
      <c r="F292" s="138" t="s">
        <v>420</v>
      </c>
      <c r="H292" s="139">
        <v>9.42</v>
      </c>
      <c r="L292" s="136"/>
      <c r="M292" s="140"/>
      <c r="N292" s="141"/>
      <c r="O292" s="141"/>
      <c r="P292" s="141"/>
      <c r="Q292" s="141"/>
      <c r="R292" s="141"/>
      <c r="S292" s="141"/>
      <c r="T292" s="142"/>
      <c r="AT292" s="137" t="s">
        <v>134</v>
      </c>
      <c r="AU292" s="137" t="s">
        <v>79</v>
      </c>
      <c r="AV292" s="11" t="s">
        <v>79</v>
      </c>
      <c r="AW292" s="11" t="s">
        <v>31</v>
      </c>
      <c r="AX292" s="11" t="s">
        <v>77</v>
      </c>
      <c r="AY292" s="137" t="s">
        <v>121</v>
      </c>
    </row>
    <row r="293" spans="2:51" s="11" customFormat="1" ht="12">
      <c r="B293" s="136"/>
      <c r="D293" s="132" t="s">
        <v>134</v>
      </c>
      <c r="F293" s="138" t="s">
        <v>425</v>
      </c>
      <c r="H293" s="139">
        <v>10.362</v>
      </c>
      <c r="L293" s="136"/>
      <c r="M293" s="140"/>
      <c r="N293" s="141"/>
      <c r="O293" s="141"/>
      <c r="P293" s="141"/>
      <c r="Q293" s="141"/>
      <c r="R293" s="141"/>
      <c r="S293" s="141"/>
      <c r="T293" s="142"/>
      <c r="AT293" s="137" t="s">
        <v>134</v>
      </c>
      <c r="AU293" s="137" t="s">
        <v>79</v>
      </c>
      <c r="AV293" s="11" t="s">
        <v>79</v>
      </c>
      <c r="AW293" s="11" t="s">
        <v>4</v>
      </c>
      <c r="AX293" s="11" t="s">
        <v>77</v>
      </c>
      <c r="AY293" s="137" t="s">
        <v>121</v>
      </c>
    </row>
    <row r="294" spans="2:65" s="1" customFormat="1" ht="20.45" customHeight="1">
      <c r="B294" s="121"/>
      <c r="C294" s="122" t="s">
        <v>426</v>
      </c>
      <c r="D294" s="122" t="s">
        <v>123</v>
      </c>
      <c r="E294" s="123" t="s">
        <v>427</v>
      </c>
      <c r="F294" s="124" t="s">
        <v>428</v>
      </c>
      <c r="G294" s="125" t="s">
        <v>150</v>
      </c>
      <c r="H294" s="126">
        <v>9.42</v>
      </c>
      <c r="I294" s="260">
        <v>0</v>
      </c>
      <c r="J294" s="127">
        <f>ROUND(I294*H294,2)</f>
        <v>0</v>
      </c>
      <c r="K294" s="124" t="s">
        <v>127</v>
      </c>
      <c r="L294" s="26"/>
      <c r="M294" s="46" t="s">
        <v>3</v>
      </c>
      <c r="N294" s="128" t="s">
        <v>40</v>
      </c>
      <c r="O294" s="129">
        <v>0.113</v>
      </c>
      <c r="P294" s="129">
        <f>O294*H294</f>
        <v>1.06446</v>
      </c>
      <c r="Q294" s="129">
        <v>0</v>
      </c>
      <c r="R294" s="129">
        <f>Q294*H294</f>
        <v>0</v>
      </c>
      <c r="S294" s="129">
        <v>0</v>
      </c>
      <c r="T294" s="130">
        <f>S294*H294</f>
        <v>0</v>
      </c>
      <c r="AR294" s="15" t="s">
        <v>128</v>
      </c>
      <c r="AT294" s="15" t="s">
        <v>123</v>
      </c>
      <c r="AU294" s="15" t="s">
        <v>79</v>
      </c>
      <c r="AY294" s="15" t="s">
        <v>121</v>
      </c>
      <c r="BE294" s="131">
        <f>IF(N294="základní",J294,0)</f>
        <v>0</v>
      </c>
      <c r="BF294" s="131">
        <f>IF(N294="snížená",J294,0)</f>
        <v>0</v>
      </c>
      <c r="BG294" s="131">
        <f>IF(N294="zákl. přenesená",J294,0)</f>
        <v>0</v>
      </c>
      <c r="BH294" s="131">
        <f>IF(N294="sníž. přenesená",J294,0)</f>
        <v>0</v>
      </c>
      <c r="BI294" s="131">
        <f>IF(N294="nulová",J294,0)</f>
        <v>0</v>
      </c>
      <c r="BJ294" s="15" t="s">
        <v>77</v>
      </c>
      <c r="BK294" s="131">
        <f>ROUND(I294*H294,2)</f>
        <v>0</v>
      </c>
      <c r="BL294" s="15" t="s">
        <v>128</v>
      </c>
      <c r="BM294" s="15" t="s">
        <v>429</v>
      </c>
    </row>
    <row r="295" spans="2:47" s="1" customFormat="1" ht="12">
      <c r="B295" s="26"/>
      <c r="D295" s="132" t="s">
        <v>130</v>
      </c>
      <c r="F295" s="133" t="s">
        <v>430</v>
      </c>
      <c r="L295" s="26"/>
      <c r="M295" s="134"/>
      <c r="N295" s="47"/>
      <c r="O295" s="47"/>
      <c r="P295" s="47"/>
      <c r="Q295" s="47"/>
      <c r="R295" s="47"/>
      <c r="S295" s="47"/>
      <c r="T295" s="48"/>
      <c r="AT295" s="15" t="s">
        <v>130</v>
      </c>
      <c r="AU295" s="15" t="s">
        <v>79</v>
      </c>
    </row>
    <row r="296" spans="2:47" s="1" customFormat="1" ht="78">
      <c r="B296" s="26"/>
      <c r="D296" s="132" t="s">
        <v>132</v>
      </c>
      <c r="F296" s="135" t="s">
        <v>431</v>
      </c>
      <c r="L296" s="26"/>
      <c r="M296" s="134"/>
      <c r="N296" s="47"/>
      <c r="O296" s="47"/>
      <c r="P296" s="47"/>
      <c r="Q296" s="47"/>
      <c r="R296" s="47"/>
      <c r="S296" s="47"/>
      <c r="T296" s="48"/>
      <c r="AT296" s="15" t="s">
        <v>132</v>
      </c>
      <c r="AU296" s="15" t="s">
        <v>79</v>
      </c>
    </row>
    <row r="297" spans="2:51" s="12" customFormat="1" ht="12">
      <c r="B297" s="143"/>
      <c r="D297" s="132" t="s">
        <v>134</v>
      </c>
      <c r="E297" s="144" t="s">
        <v>3</v>
      </c>
      <c r="F297" s="145" t="s">
        <v>432</v>
      </c>
      <c r="H297" s="144" t="s">
        <v>3</v>
      </c>
      <c r="L297" s="143"/>
      <c r="M297" s="146"/>
      <c r="N297" s="147"/>
      <c r="O297" s="147"/>
      <c r="P297" s="147"/>
      <c r="Q297" s="147"/>
      <c r="R297" s="147"/>
      <c r="S297" s="147"/>
      <c r="T297" s="148"/>
      <c r="AT297" s="144" t="s">
        <v>134</v>
      </c>
      <c r="AU297" s="144" t="s">
        <v>79</v>
      </c>
      <c r="AV297" s="12" t="s">
        <v>77</v>
      </c>
      <c r="AW297" s="12" t="s">
        <v>31</v>
      </c>
      <c r="AX297" s="12" t="s">
        <v>69</v>
      </c>
      <c r="AY297" s="144" t="s">
        <v>121</v>
      </c>
    </row>
    <row r="298" spans="2:51" s="11" customFormat="1" ht="12">
      <c r="B298" s="136"/>
      <c r="D298" s="132" t="s">
        <v>134</v>
      </c>
      <c r="E298" s="137" t="s">
        <v>3</v>
      </c>
      <c r="F298" s="138" t="s">
        <v>420</v>
      </c>
      <c r="H298" s="139">
        <v>9.42</v>
      </c>
      <c r="L298" s="136"/>
      <c r="M298" s="140"/>
      <c r="N298" s="141"/>
      <c r="O298" s="141"/>
      <c r="P298" s="141"/>
      <c r="Q298" s="141"/>
      <c r="R298" s="141"/>
      <c r="S298" s="141"/>
      <c r="T298" s="142"/>
      <c r="AT298" s="137" t="s">
        <v>134</v>
      </c>
      <c r="AU298" s="137" t="s">
        <v>79</v>
      </c>
      <c r="AV298" s="11" t="s">
        <v>79</v>
      </c>
      <c r="AW298" s="11" t="s">
        <v>31</v>
      </c>
      <c r="AX298" s="11" t="s">
        <v>69</v>
      </c>
      <c r="AY298" s="137" t="s">
        <v>121</v>
      </c>
    </row>
    <row r="299" spans="2:65" s="1" customFormat="1" ht="20.45" customHeight="1">
      <c r="B299" s="121"/>
      <c r="C299" s="149" t="s">
        <v>433</v>
      </c>
      <c r="D299" s="149" t="s">
        <v>235</v>
      </c>
      <c r="E299" s="150" t="s">
        <v>434</v>
      </c>
      <c r="F299" s="151" t="s">
        <v>435</v>
      </c>
      <c r="G299" s="152" t="s">
        <v>126</v>
      </c>
      <c r="H299" s="153">
        <v>0.97</v>
      </c>
      <c r="I299" s="262">
        <v>0</v>
      </c>
      <c r="J299" s="154">
        <f>ROUND(I299*H299,2)</f>
        <v>0</v>
      </c>
      <c r="K299" s="151" t="s">
        <v>127</v>
      </c>
      <c r="L299" s="155"/>
      <c r="M299" s="156" t="s">
        <v>3</v>
      </c>
      <c r="N299" s="157" t="s">
        <v>40</v>
      </c>
      <c r="O299" s="129">
        <v>0</v>
      </c>
      <c r="P299" s="129">
        <f>O299*H299</f>
        <v>0</v>
      </c>
      <c r="Q299" s="129">
        <v>0.2</v>
      </c>
      <c r="R299" s="129">
        <f>Q299*H299</f>
        <v>0.194</v>
      </c>
      <c r="S299" s="129">
        <v>0</v>
      </c>
      <c r="T299" s="130">
        <f>S299*H299</f>
        <v>0</v>
      </c>
      <c r="AR299" s="15" t="s">
        <v>175</v>
      </c>
      <c r="AT299" s="15" t="s">
        <v>235</v>
      </c>
      <c r="AU299" s="15" t="s">
        <v>79</v>
      </c>
      <c r="AY299" s="15" t="s">
        <v>121</v>
      </c>
      <c r="BE299" s="131">
        <f>IF(N299="základní",J299,0)</f>
        <v>0</v>
      </c>
      <c r="BF299" s="131">
        <f>IF(N299="snížená",J299,0)</f>
        <v>0</v>
      </c>
      <c r="BG299" s="131">
        <f>IF(N299="zákl. přenesená",J299,0)</f>
        <v>0</v>
      </c>
      <c r="BH299" s="131">
        <f>IF(N299="sníž. přenesená",J299,0)</f>
        <v>0</v>
      </c>
      <c r="BI299" s="131">
        <f>IF(N299="nulová",J299,0)</f>
        <v>0</v>
      </c>
      <c r="BJ299" s="15" t="s">
        <v>77</v>
      </c>
      <c r="BK299" s="131">
        <f>ROUND(I299*H299,2)</f>
        <v>0</v>
      </c>
      <c r="BL299" s="15" t="s">
        <v>128</v>
      </c>
      <c r="BM299" s="15" t="s">
        <v>436</v>
      </c>
    </row>
    <row r="300" spans="2:47" s="1" customFormat="1" ht="12">
      <c r="B300" s="26"/>
      <c r="D300" s="132" t="s">
        <v>130</v>
      </c>
      <c r="F300" s="133" t="s">
        <v>435</v>
      </c>
      <c r="L300" s="26"/>
      <c r="M300" s="134"/>
      <c r="N300" s="47"/>
      <c r="O300" s="47"/>
      <c r="P300" s="47"/>
      <c r="Q300" s="47"/>
      <c r="R300" s="47"/>
      <c r="S300" s="47"/>
      <c r="T300" s="48"/>
      <c r="AT300" s="15" t="s">
        <v>130</v>
      </c>
      <c r="AU300" s="15" t="s">
        <v>79</v>
      </c>
    </row>
    <row r="301" spans="2:51" s="12" customFormat="1" ht="12">
      <c r="B301" s="143"/>
      <c r="D301" s="132" t="s">
        <v>134</v>
      </c>
      <c r="E301" s="144" t="s">
        <v>3</v>
      </c>
      <c r="F301" s="145" t="s">
        <v>432</v>
      </c>
      <c r="H301" s="144" t="s">
        <v>3</v>
      </c>
      <c r="L301" s="143"/>
      <c r="M301" s="146"/>
      <c r="N301" s="147"/>
      <c r="O301" s="147"/>
      <c r="P301" s="147"/>
      <c r="Q301" s="147"/>
      <c r="R301" s="147"/>
      <c r="S301" s="147"/>
      <c r="T301" s="148"/>
      <c r="AT301" s="144" t="s">
        <v>134</v>
      </c>
      <c r="AU301" s="144" t="s">
        <v>79</v>
      </c>
      <c r="AV301" s="12" t="s">
        <v>77</v>
      </c>
      <c r="AW301" s="12" t="s">
        <v>31</v>
      </c>
      <c r="AX301" s="12" t="s">
        <v>69</v>
      </c>
      <c r="AY301" s="144" t="s">
        <v>121</v>
      </c>
    </row>
    <row r="302" spans="2:51" s="11" customFormat="1" ht="12">
      <c r="B302" s="136"/>
      <c r="D302" s="132" t="s">
        <v>134</v>
      </c>
      <c r="E302" s="137" t="s">
        <v>3</v>
      </c>
      <c r="F302" s="138" t="s">
        <v>420</v>
      </c>
      <c r="H302" s="139">
        <v>9.42</v>
      </c>
      <c r="L302" s="136"/>
      <c r="M302" s="140"/>
      <c r="N302" s="141"/>
      <c r="O302" s="141"/>
      <c r="P302" s="141"/>
      <c r="Q302" s="141"/>
      <c r="R302" s="141"/>
      <c r="S302" s="141"/>
      <c r="T302" s="142"/>
      <c r="AT302" s="137" t="s">
        <v>134</v>
      </c>
      <c r="AU302" s="137" t="s">
        <v>79</v>
      </c>
      <c r="AV302" s="11" t="s">
        <v>79</v>
      </c>
      <c r="AW302" s="11" t="s">
        <v>31</v>
      </c>
      <c r="AX302" s="11" t="s">
        <v>69</v>
      </c>
      <c r="AY302" s="137" t="s">
        <v>121</v>
      </c>
    </row>
    <row r="303" spans="2:51" s="11" customFormat="1" ht="12">
      <c r="B303" s="136"/>
      <c r="D303" s="132" t="s">
        <v>134</v>
      </c>
      <c r="F303" s="138" t="s">
        <v>437</v>
      </c>
      <c r="H303" s="139">
        <v>0.97</v>
      </c>
      <c r="L303" s="136"/>
      <c r="M303" s="140"/>
      <c r="N303" s="141"/>
      <c r="O303" s="141"/>
      <c r="P303" s="141"/>
      <c r="Q303" s="141"/>
      <c r="R303" s="141"/>
      <c r="S303" s="141"/>
      <c r="T303" s="142"/>
      <c r="AT303" s="137" t="s">
        <v>134</v>
      </c>
      <c r="AU303" s="137" t="s">
        <v>79</v>
      </c>
      <c r="AV303" s="11" t="s">
        <v>79</v>
      </c>
      <c r="AW303" s="11" t="s">
        <v>4</v>
      </c>
      <c r="AX303" s="11" t="s">
        <v>77</v>
      </c>
      <c r="AY303" s="137" t="s">
        <v>121</v>
      </c>
    </row>
    <row r="304" spans="2:65" s="1" customFormat="1" ht="20.45" customHeight="1">
      <c r="B304" s="121"/>
      <c r="C304" s="122" t="s">
        <v>438</v>
      </c>
      <c r="D304" s="122" t="s">
        <v>123</v>
      </c>
      <c r="E304" s="123" t="s">
        <v>439</v>
      </c>
      <c r="F304" s="124" t="s">
        <v>440</v>
      </c>
      <c r="G304" s="125" t="s">
        <v>238</v>
      </c>
      <c r="H304" s="126">
        <v>0.012</v>
      </c>
      <c r="I304" s="260">
        <v>0</v>
      </c>
      <c r="J304" s="127">
        <f>ROUND(I304*H304,2)</f>
        <v>0</v>
      </c>
      <c r="K304" s="124" t="s">
        <v>127</v>
      </c>
      <c r="L304" s="26"/>
      <c r="M304" s="46" t="s">
        <v>3</v>
      </c>
      <c r="N304" s="128" t="s">
        <v>40</v>
      </c>
      <c r="O304" s="129">
        <v>94.286</v>
      </c>
      <c r="P304" s="129">
        <f>O304*H304</f>
        <v>1.131432</v>
      </c>
      <c r="Q304" s="129">
        <v>0</v>
      </c>
      <c r="R304" s="129">
        <f>Q304*H304</f>
        <v>0</v>
      </c>
      <c r="S304" s="129">
        <v>0</v>
      </c>
      <c r="T304" s="130">
        <f>S304*H304</f>
        <v>0</v>
      </c>
      <c r="AR304" s="15" t="s">
        <v>128</v>
      </c>
      <c r="AT304" s="15" t="s">
        <v>123</v>
      </c>
      <c r="AU304" s="15" t="s">
        <v>79</v>
      </c>
      <c r="AY304" s="15" t="s">
        <v>121</v>
      </c>
      <c r="BE304" s="131">
        <f>IF(N304="základní",J304,0)</f>
        <v>0</v>
      </c>
      <c r="BF304" s="131">
        <f>IF(N304="snížená",J304,0)</f>
        <v>0</v>
      </c>
      <c r="BG304" s="131">
        <f>IF(N304="zákl. přenesená",J304,0)</f>
        <v>0</v>
      </c>
      <c r="BH304" s="131">
        <f>IF(N304="sníž. přenesená",J304,0)</f>
        <v>0</v>
      </c>
      <c r="BI304" s="131">
        <f>IF(N304="nulová",J304,0)</f>
        <v>0</v>
      </c>
      <c r="BJ304" s="15" t="s">
        <v>77</v>
      </c>
      <c r="BK304" s="131">
        <f>ROUND(I304*H304,2)</f>
        <v>0</v>
      </c>
      <c r="BL304" s="15" t="s">
        <v>128</v>
      </c>
      <c r="BM304" s="15" t="s">
        <v>441</v>
      </c>
    </row>
    <row r="305" spans="2:47" s="1" customFormat="1" ht="12">
      <c r="B305" s="26"/>
      <c r="D305" s="132" t="s">
        <v>130</v>
      </c>
      <c r="F305" s="133" t="s">
        <v>442</v>
      </c>
      <c r="L305" s="26"/>
      <c r="M305" s="134"/>
      <c r="N305" s="47"/>
      <c r="O305" s="47"/>
      <c r="P305" s="47"/>
      <c r="Q305" s="47"/>
      <c r="R305" s="47"/>
      <c r="S305" s="47"/>
      <c r="T305" s="48"/>
      <c r="AT305" s="15" t="s">
        <v>130</v>
      </c>
      <c r="AU305" s="15" t="s">
        <v>79</v>
      </c>
    </row>
    <row r="306" spans="2:47" s="1" customFormat="1" ht="48.75">
      <c r="B306" s="26"/>
      <c r="D306" s="132" t="s">
        <v>132</v>
      </c>
      <c r="F306" s="135" t="s">
        <v>443</v>
      </c>
      <c r="L306" s="26"/>
      <c r="M306" s="134"/>
      <c r="N306" s="47"/>
      <c r="O306" s="47"/>
      <c r="P306" s="47"/>
      <c r="Q306" s="47"/>
      <c r="R306" s="47"/>
      <c r="S306" s="47"/>
      <c r="T306" s="48"/>
      <c r="AT306" s="15" t="s">
        <v>132</v>
      </c>
      <c r="AU306" s="15" t="s">
        <v>79</v>
      </c>
    </row>
    <row r="307" spans="2:51" s="12" customFormat="1" ht="12">
      <c r="B307" s="143"/>
      <c r="D307" s="132" t="s">
        <v>134</v>
      </c>
      <c r="E307" s="144" t="s">
        <v>3</v>
      </c>
      <c r="F307" s="145" t="s">
        <v>444</v>
      </c>
      <c r="H307" s="144" t="s">
        <v>3</v>
      </c>
      <c r="L307" s="143"/>
      <c r="M307" s="146"/>
      <c r="N307" s="147"/>
      <c r="O307" s="147"/>
      <c r="P307" s="147"/>
      <c r="Q307" s="147"/>
      <c r="R307" s="147"/>
      <c r="S307" s="147"/>
      <c r="T307" s="148"/>
      <c r="AT307" s="144" t="s">
        <v>134</v>
      </c>
      <c r="AU307" s="144" t="s">
        <v>79</v>
      </c>
      <c r="AV307" s="12" t="s">
        <v>77</v>
      </c>
      <c r="AW307" s="12" t="s">
        <v>31</v>
      </c>
      <c r="AX307" s="12" t="s">
        <v>69</v>
      </c>
      <c r="AY307" s="144" t="s">
        <v>121</v>
      </c>
    </row>
    <row r="308" spans="2:51" s="11" customFormat="1" ht="12">
      <c r="B308" s="136"/>
      <c r="D308" s="132" t="s">
        <v>134</v>
      </c>
      <c r="E308" s="137" t="s">
        <v>3</v>
      </c>
      <c r="F308" s="138" t="s">
        <v>445</v>
      </c>
      <c r="H308" s="139">
        <v>0.012</v>
      </c>
      <c r="L308" s="136"/>
      <c r="M308" s="140"/>
      <c r="N308" s="141"/>
      <c r="O308" s="141"/>
      <c r="P308" s="141"/>
      <c r="Q308" s="141"/>
      <c r="R308" s="141"/>
      <c r="S308" s="141"/>
      <c r="T308" s="142"/>
      <c r="AT308" s="137" t="s">
        <v>134</v>
      </c>
      <c r="AU308" s="137" t="s">
        <v>79</v>
      </c>
      <c r="AV308" s="11" t="s">
        <v>79</v>
      </c>
      <c r="AW308" s="11" t="s">
        <v>31</v>
      </c>
      <c r="AX308" s="11" t="s">
        <v>69</v>
      </c>
      <c r="AY308" s="137" t="s">
        <v>121</v>
      </c>
    </row>
    <row r="309" spans="2:65" s="1" customFormat="1" ht="20.45" customHeight="1">
      <c r="B309" s="121"/>
      <c r="C309" s="149" t="s">
        <v>446</v>
      </c>
      <c r="D309" s="149" t="s">
        <v>235</v>
      </c>
      <c r="E309" s="150" t="s">
        <v>447</v>
      </c>
      <c r="F309" s="151" t="s">
        <v>448</v>
      </c>
      <c r="G309" s="152" t="s">
        <v>335</v>
      </c>
      <c r="H309" s="153">
        <v>12</v>
      </c>
      <c r="I309" s="262">
        <v>0</v>
      </c>
      <c r="J309" s="154">
        <f>ROUND(I309*H309,2)</f>
        <v>0</v>
      </c>
      <c r="K309" s="151" t="s">
        <v>127</v>
      </c>
      <c r="L309" s="155"/>
      <c r="M309" s="156" t="s">
        <v>3</v>
      </c>
      <c r="N309" s="157" t="s">
        <v>40</v>
      </c>
      <c r="O309" s="129">
        <v>0</v>
      </c>
      <c r="P309" s="129">
        <f>O309*H309</f>
        <v>0</v>
      </c>
      <c r="Q309" s="129">
        <v>0.001</v>
      </c>
      <c r="R309" s="129">
        <f>Q309*H309</f>
        <v>0.012</v>
      </c>
      <c r="S309" s="129">
        <v>0</v>
      </c>
      <c r="T309" s="130">
        <f>S309*H309</f>
        <v>0</v>
      </c>
      <c r="AR309" s="15" t="s">
        <v>175</v>
      </c>
      <c r="AT309" s="15" t="s">
        <v>235</v>
      </c>
      <c r="AU309" s="15" t="s">
        <v>79</v>
      </c>
      <c r="AY309" s="15" t="s">
        <v>121</v>
      </c>
      <c r="BE309" s="131">
        <f>IF(N309="základní",J309,0)</f>
        <v>0</v>
      </c>
      <c r="BF309" s="131">
        <f>IF(N309="snížená",J309,0)</f>
        <v>0</v>
      </c>
      <c r="BG309" s="131">
        <f>IF(N309="zákl. přenesená",J309,0)</f>
        <v>0</v>
      </c>
      <c r="BH309" s="131">
        <f>IF(N309="sníž. přenesená",J309,0)</f>
        <v>0</v>
      </c>
      <c r="BI309" s="131">
        <f>IF(N309="nulová",J309,0)</f>
        <v>0</v>
      </c>
      <c r="BJ309" s="15" t="s">
        <v>77</v>
      </c>
      <c r="BK309" s="131">
        <f>ROUND(I309*H309,2)</f>
        <v>0</v>
      </c>
      <c r="BL309" s="15" t="s">
        <v>128</v>
      </c>
      <c r="BM309" s="15" t="s">
        <v>449</v>
      </c>
    </row>
    <row r="310" spans="2:47" s="1" customFormat="1" ht="12">
      <c r="B310" s="26"/>
      <c r="D310" s="132" t="s">
        <v>130</v>
      </c>
      <c r="F310" s="133" t="s">
        <v>448</v>
      </c>
      <c r="L310" s="26"/>
      <c r="M310" s="134"/>
      <c r="N310" s="47"/>
      <c r="O310" s="47"/>
      <c r="P310" s="47"/>
      <c r="Q310" s="47"/>
      <c r="R310" s="47"/>
      <c r="S310" s="47"/>
      <c r="T310" s="48"/>
      <c r="AT310" s="15" t="s">
        <v>130</v>
      </c>
      <c r="AU310" s="15" t="s">
        <v>79</v>
      </c>
    </row>
    <row r="311" spans="2:51" s="12" customFormat="1" ht="12">
      <c r="B311" s="143"/>
      <c r="D311" s="132" t="s">
        <v>134</v>
      </c>
      <c r="E311" s="144" t="s">
        <v>3</v>
      </c>
      <c r="F311" s="145" t="s">
        <v>444</v>
      </c>
      <c r="H311" s="144" t="s">
        <v>3</v>
      </c>
      <c r="L311" s="143"/>
      <c r="M311" s="146"/>
      <c r="N311" s="147"/>
      <c r="O311" s="147"/>
      <c r="P311" s="147"/>
      <c r="Q311" s="147"/>
      <c r="R311" s="147"/>
      <c r="S311" s="147"/>
      <c r="T311" s="148"/>
      <c r="AT311" s="144" t="s">
        <v>134</v>
      </c>
      <c r="AU311" s="144" t="s">
        <v>79</v>
      </c>
      <c r="AV311" s="12" t="s">
        <v>77</v>
      </c>
      <c r="AW311" s="12" t="s">
        <v>31</v>
      </c>
      <c r="AX311" s="12" t="s">
        <v>69</v>
      </c>
      <c r="AY311" s="144" t="s">
        <v>121</v>
      </c>
    </row>
    <row r="312" spans="2:51" s="11" customFormat="1" ht="12">
      <c r="B312" s="136"/>
      <c r="D312" s="132" t="s">
        <v>134</v>
      </c>
      <c r="E312" s="137" t="s">
        <v>3</v>
      </c>
      <c r="F312" s="138" t="s">
        <v>202</v>
      </c>
      <c r="H312" s="139">
        <v>12</v>
      </c>
      <c r="L312" s="136"/>
      <c r="M312" s="140"/>
      <c r="N312" s="141"/>
      <c r="O312" s="141"/>
      <c r="P312" s="141"/>
      <c r="Q312" s="141"/>
      <c r="R312" s="141"/>
      <c r="S312" s="141"/>
      <c r="T312" s="142"/>
      <c r="AT312" s="137" t="s">
        <v>134</v>
      </c>
      <c r="AU312" s="137" t="s">
        <v>79</v>
      </c>
      <c r="AV312" s="11" t="s">
        <v>79</v>
      </c>
      <c r="AW312" s="11" t="s">
        <v>31</v>
      </c>
      <c r="AX312" s="11" t="s">
        <v>69</v>
      </c>
      <c r="AY312" s="137" t="s">
        <v>121</v>
      </c>
    </row>
    <row r="313" spans="2:65" s="1" customFormat="1" ht="20.45" customHeight="1">
      <c r="B313" s="121"/>
      <c r="C313" s="122" t="s">
        <v>450</v>
      </c>
      <c r="D313" s="122" t="s">
        <v>123</v>
      </c>
      <c r="E313" s="123" t="s">
        <v>451</v>
      </c>
      <c r="F313" s="124" t="s">
        <v>452</v>
      </c>
      <c r="G313" s="125" t="s">
        <v>150</v>
      </c>
      <c r="H313" s="126">
        <v>200</v>
      </c>
      <c r="I313" s="260">
        <v>0</v>
      </c>
      <c r="J313" s="127">
        <f>ROUND(I313*H313,2)</f>
        <v>0</v>
      </c>
      <c r="K313" s="124" t="s">
        <v>127</v>
      </c>
      <c r="L313" s="26"/>
      <c r="M313" s="46" t="s">
        <v>3</v>
      </c>
      <c r="N313" s="128" t="s">
        <v>40</v>
      </c>
      <c r="O313" s="129">
        <v>0.011</v>
      </c>
      <c r="P313" s="129">
        <f>O313*H313</f>
        <v>2.1999999999999997</v>
      </c>
      <c r="Q313" s="129">
        <v>0</v>
      </c>
      <c r="R313" s="129">
        <f>Q313*H313</f>
        <v>0</v>
      </c>
      <c r="S313" s="129">
        <v>0</v>
      </c>
      <c r="T313" s="130">
        <f>S313*H313</f>
        <v>0</v>
      </c>
      <c r="AR313" s="15" t="s">
        <v>128</v>
      </c>
      <c r="AT313" s="15" t="s">
        <v>123</v>
      </c>
      <c r="AU313" s="15" t="s">
        <v>79</v>
      </c>
      <c r="AY313" s="15" t="s">
        <v>121</v>
      </c>
      <c r="BE313" s="131">
        <f>IF(N313="základní",J313,0)</f>
        <v>0</v>
      </c>
      <c r="BF313" s="131">
        <f>IF(N313="snížená",J313,0)</f>
        <v>0</v>
      </c>
      <c r="BG313" s="131">
        <f>IF(N313="zákl. přenesená",J313,0)</f>
        <v>0</v>
      </c>
      <c r="BH313" s="131">
        <f>IF(N313="sníž. přenesená",J313,0)</f>
        <v>0</v>
      </c>
      <c r="BI313" s="131">
        <f>IF(N313="nulová",J313,0)</f>
        <v>0</v>
      </c>
      <c r="BJ313" s="15" t="s">
        <v>77</v>
      </c>
      <c r="BK313" s="131">
        <f>ROUND(I313*H313,2)</f>
        <v>0</v>
      </c>
      <c r="BL313" s="15" t="s">
        <v>128</v>
      </c>
      <c r="BM313" s="15" t="s">
        <v>453</v>
      </c>
    </row>
    <row r="314" spans="2:47" s="1" customFormat="1" ht="12">
      <c r="B314" s="26"/>
      <c r="D314" s="132" t="s">
        <v>130</v>
      </c>
      <c r="F314" s="133" t="s">
        <v>454</v>
      </c>
      <c r="L314" s="26"/>
      <c r="M314" s="134"/>
      <c r="N314" s="47"/>
      <c r="O314" s="47"/>
      <c r="P314" s="47"/>
      <c r="Q314" s="47"/>
      <c r="R314" s="47"/>
      <c r="S314" s="47"/>
      <c r="T314" s="48"/>
      <c r="AT314" s="15" t="s">
        <v>130</v>
      </c>
      <c r="AU314" s="15" t="s">
        <v>79</v>
      </c>
    </row>
    <row r="315" spans="2:47" s="1" customFormat="1" ht="126.75">
      <c r="B315" s="26"/>
      <c r="D315" s="132" t="s">
        <v>132</v>
      </c>
      <c r="F315" s="135" t="s">
        <v>455</v>
      </c>
      <c r="L315" s="26"/>
      <c r="M315" s="134"/>
      <c r="N315" s="47"/>
      <c r="O315" s="47"/>
      <c r="P315" s="47"/>
      <c r="Q315" s="47"/>
      <c r="R315" s="47"/>
      <c r="S315" s="47"/>
      <c r="T315" s="48"/>
      <c r="AT315" s="15" t="s">
        <v>132</v>
      </c>
      <c r="AU315" s="15" t="s">
        <v>79</v>
      </c>
    </row>
    <row r="316" spans="2:65" s="1" customFormat="1" ht="20.45" customHeight="1">
      <c r="B316" s="121"/>
      <c r="C316" s="122" t="s">
        <v>456</v>
      </c>
      <c r="D316" s="122" t="s">
        <v>123</v>
      </c>
      <c r="E316" s="123" t="s">
        <v>457</v>
      </c>
      <c r="F316" s="124" t="s">
        <v>458</v>
      </c>
      <c r="G316" s="125" t="s">
        <v>126</v>
      </c>
      <c r="H316" s="126">
        <v>7.2</v>
      </c>
      <c r="I316" s="260">
        <v>0</v>
      </c>
      <c r="J316" s="127">
        <f>ROUND(I316*H316,2)</f>
        <v>0</v>
      </c>
      <c r="K316" s="124" t="s">
        <v>127</v>
      </c>
      <c r="L316" s="26"/>
      <c r="M316" s="46" t="s">
        <v>3</v>
      </c>
      <c r="N316" s="128" t="s">
        <v>40</v>
      </c>
      <c r="O316" s="129">
        <v>1.196</v>
      </c>
      <c r="P316" s="129">
        <f>O316*H316</f>
        <v>8.6112</v>
      </c>
      <c r="Q316" s="129">
        <v>0</v>
      </c>
      <c r="R316" s="129">
        <f>Q316*H316</f>
        <v>0</v>
      </c>
      <c r="S316" s="129">
        <v>0</v>
      </c>
      <c r="T316" s="130">
        <f>S316*H316</f>
        <v>0</v>
      </c>
      <c r="AR316" s="15" t="s">
        <v>128</v>
      </c>
      <c r="AT316" s="15" t="s">
        <v>123</v>
      </c>
      <c r="AU316" s="15" t="s">
        <v>79</v>
      </c>
      <c r="AY316" s="15" t="s">
        <v>121</v>
      </c>
      <c r="BE316" s="131">
        <f>IF(N316="základní",J316,0)</f>
        <v>0</v>
      </c>
      <c r="BF316" s="131">
        <f>IF(N316="snížená",J316,0)</f>
        <v>0</v>
      </c>
      <c r="BG316" s="131">
        <f>IF(N316="zákl. přenesená",J316,0)</f>
        <v>0</v>
      </c>
      <c r="BH316" s="131">
        <f>IF(N316="sníž. přenesená",J316,0)</f>
        <v>0</v>
      </c>
      <c r="BI316" s="131">
        <f>IF(N316="nulová",J316,0)</f>
        <v>0</v>
      </c>
      <c r="BJ316" s="15" t="s">
        <v>77</v>
      </c>
      <c r="BK316" s="131">
        <f>ROUND(I316*H316,2)</f>
        <v>0</v>
      </c>
      <c r="BL316" s="15" t="s">
        <v>128</v>
      </c>
      <c r="BM316" s="15" t="s">
        <v>459</v>
      </c>
    </row>
    <row r="317" spans="2:47" s="1" customFormat="1" ht="12">
      <c r="B317" s="26"/>
      <c r="D317" s="132" t="s">
        <v>130</v>
      </c>
      <c r="F317" s="133" t="s">
        <v>460</v>
      </c>
      <c r="L317" s="26"/>
      <c r="M317" s="134"/>
      <c r="N317" s="47"/>
      <c r="O317" s="47"/>
      <c r="P317" s="47"/>
      <c r="Q317" s="47"/>
      <c r="R317" s="47"/>
      <c r="S317" s="47"/>
      <c r="T317" s="48"/>
      <c r="AT317" s="15" t="s">
        <v>130</v>
      </c>
      <c r="AU317" s="15" t="s">
        <v>79</v>
      </c>
    </row>
    <row r="318" spans="2:47" s="1" customFormat="1" ht="19.5">
      <c r="B318" s="26"/>
      <c r="D318" s="132" t="s">
        <v>461</v>
      </c>
      <c r="F318" s="135" t="s">
        <v>462</v>
      </c>
      <c r="L318" s="26"/>
      <c r="M318" s="134"/>
      <c r="N318" s="47"/>
      <c r="O318" s="47"/>
      <c r="P318" s="47"/>
      <c r="Q318" s="47"/>
      <c r="R318" s="47"/>
      <c r="S318" s="47"/>
      <c r="T318" s="48"/>
      <c r="AT318" s="15" t="s">
        <v>461</v>
      </c>
      <c r="AU318" s="15" t="s">
        <v>79</v>
      </c>
    </row>
    <row r="319" spans="2:51" s="12" customFormat="1" ht="12">
      <c r="B319" s="143"/>
      <c r="D319" s="132" t="s">
        <v>134</v>
      </c>
      <c r="E319" s="144" t="s">
        <v>3</v>
      </c>
      <c r="F319" s="145" t="s">
        <v>463</v>
      </c>
      <c r="H319" s="144" t="s">
        <v>3</v>
      </c>
      <c r="L319" s="143"/>
      <c r="M319" s="146"/>
      <c r="N319" s="147"/>
      <c r="O319" s="147"/>
      <c r="P319" s="147"/>
      <c r="Q319" s="147"/>
      <c r="R319" s="147"/>
      <c r="S319" s="147"/>
      <c r="T319" s="148"/>
      <c r="AT319" s="144" t="s">
        <v>134</v>
      </c>
      <c r="AU319" s="144" t="s">
        <v>79</v>
      </c>
      <c r="AV319" s="12" t="s">
        <v>77</v>
      </c>
      <c r="AW319" s="12" t="s">
        <v>31</v>
      </c>
      <c r="AX319" s="12" t="s">
        <v>69</v>
      </c>
      <c r="AY319" s="144" t="s">
        <v>121</v>
      </c>
    </row>
    <row r="320" spans="2:51" s="11" customFormat="1" ht="12">
      <c r="B320" s="136"/>
      <c r="D320" s="132" t="s">
        <v>134</v>
      </c>
      <c r="E320" s="137" t="s">
        <v>3</v>
      </c>
      <c r="F320" s="138" t="s">
        <v>464</v>
      </c>
      <c r="H320" s="139">
        <v>7.2</v>
      </c>
      <c r="L320" s="136"/>
      <c r="M320" s="140"/>
      <c r="N320" s="141"/>
      <c r="O320" s="141"/>
      <c r="P320" s="141"/>
      <c r="Q320" s="141"/>
      <c r="R320" s="141"/>
      <c r="S320" s="141"/>
      <c r="T320" s="142"/>
      <c r="AT320" s="137" t="s">
        <v>134</v>
      </c>
      <c r="AU320" s="137" t="s">
        <v>79</v>
      </c>
      <c r="AV320" s="11" t="s">
        <v>79</v>
      </c>
      <c r="AW320" s="11" t="s">
        <v>31</v>
      </c>
      <c r="AX320" s="11" t="s">
        <v>69</v>
      </c>
      <c r="AY320" s="137" t="s">
        <v>121</v>
      </c>
    </row>
    <row r="321" spans="2:63" s="10" customFormat="1" ht="22.9" customHeight="1">
      <c r="B321" s="109"/>
      <c r="D321" s="110" t="s">
        <v>68</v>
      </c>
      <c r="E321" s="119" t="s">
        <v>142</v>
      </c>
      <c r="F321" s="119" t="s">
        <v>465</v>
      </c>
      <c r="J321" s="120">
        <f>BK321</f>
        <v>0</v>
      </c>
      <c r="L321" s="109"/>
      <c r="M321" s="113"/>
      <c r="N321" s="114"/>
      <c r="O321" s="114"/>
      <c r="P321" s="115">
        <f>SUM(P322:P334)</f>
        <v>87.33579499999999</v>
      </c>
      <c r="Q321" s="114"/>
      <c r="R321" s="115">
        <f>SUM(R322:R334)</f>
        <v>0</v>
      </c>
      <c r="S321" s="114"/>
      <c r="T321" s="116">
        <f>SUM(T322:T334)</f>
        <v>8.261000000000001</v>
      </c>
      <c r="AR321" s="110" t="s">
        <v>77</v>
      </c>
      <c r="AT321" s="117" t="s">
        <v>68</v>
      </c>
      <c r="AU321" s="117" t="s">
        <v>77</v>
      </c>
      <c r="AY321" s="110" t="s">
        <v>121</v>
      </c>
      <c r="BK321" s="118">
        <f>SUM(BK322:BK334)</f>
        <v>0</v>
      </c>
    </row>
    <row r="322" spans="2:65" s="1" customFormat="1" ht="20.45" customHeight="1">
      <c r="B322" s="121"/>
      <c r="C322" s="122" t="s">
        <v>466</v>
      </c>
      <c r="D322" s="122" t="s">
        <v>123</v>
      </c>
      <c r="E322" s="123" t="s">
        <v>467</v>
      </c>
      <c r="F322" s="124" t="s">
        <v>468</v>
      </c>
      <c r="G322" s="125" t="s">
        <v>171</v>
      </c>
      <c r="H322" s="126">
        <v>35</v>
      </c>
      <c r="I322" s="260">
        <v>0</v>
      </c>
      <c r="J322" s="127">
        <f>ROUND(I322*H322,2)</f>
        <v>0</v>
      </c>
      <c r="K322" s="124" t="s">
        <v>127</v>
      </c>
      <c r="L322" s="26"/>
      <c r="M322" s="46" t="s">
        <v>3</v>
      </c>
      <c r="N322" s="128" t="s">
        <v>40</v>
      </c>
      <c r="O322" s="129">
        <v>0.3</v>
      </c>
      <c r="P322" s="129">
        <f>O322*H322</f>
        <v>10.5</v>
      </c>
      <c r="Q322" s="129">
        <v>0</v>
      </c>
      <c r="R322" s="129">
        <f>Q322*H322</f>
        <v>0</v>
      </c>
      <c r="S322" s="129">
        <v>0</v>
      </c>
      <c r="T322" s="130">
        <f>S322*H322</f>
        <v>0</v>
      </c>
      <c r="AR322" s="15" t="s">
        <v>128</v>
      </c>
      <c r="AT322" s="15" t="s">
        <v>123</v>
      </c>
      <c r="AU322" s="15" t="s">
        <v>79</v>
      </c>
      <c r="AY322" s="15" t="s">
        <v>121</v>
      </c>
      <c r="BE322" s="131">
        <f>IF(N322="základní",J322,0)</f>
        <v>0</v>
      </c>
      <c r="BF322" s="131">
        <f>IF(N322="snížená",J322,0)</f>
        <v>0</v>
      </c>
      <c r="BG322" s="131">
        <f>IF(N322="zákl. přenesená",J322,0)</f>
        <v>0</v>
      </c>
      <c r="BH322" s="131">
        <f>IF(N322="sníž. přenesená",J322,0)</f>
        <v>0</v>
      </c>
      <c r="BI322" s="131">
        <f>IF(N322="nulová",J322,0)</f>
        <v>0</v>
      </c>
      <c r="BJ322" s="15" t="s">
        <v>77</v>
      </c>
      <c r="BK322" s="131">
        <f>ROUND(I322*H322,2)</f>
        <v>0</v>
      </c>
      <c r="BL322" s="15" t="s">
        <v>128</v>
      </c>
      <c r="BM322" s="15" t="s">
        <v>469</v>
      </c>
    </row>
    <row r="323" spans="2:47" s="1" customFormat="1" ht="12">
      <c r="B323" s="26"/>
      <c r="D323" s="132" t="s">
        <v>130</v>
      </c>
      <c r="F323" s="133" t="s">
        <v>470</v>
      </c>
      <c r="L323" s="26"/>
      <c r="M323" s="134"/>
      <c r="N323" s="47"/>
      <c r="O323" s="47"/>
      <c r="P323" s="47"/>
      <c r="Q323" s="47"/>
      <c r="R323" s="47"/>
      <c r="S323" s="47"/>
      <c r="T323" s="48"/>
      <c r="AT323" s="15" t="s">
        <v>130</v>
      </c>
      <c r="AU323" s="15" t="s">
        <v>79</v>
      </c>
    </row>
    <row r="324" spans="2:47" s="1" customFormat="1" ht="29.25">
      <c r="B324" s="26"/>
      <c r="D324" s="132" t="s">
        <v>132</v>
      </c>
      <c r="F324" s="135" t="s">
        <v>471</v>
      </c>
      <c r="L324" s="26"/>
      <c r="M324" s="134"/>
      <c r="N324" s="47"/>
      <c r="O324" s="47"/>
      <c r="P324" s="47"/>
      <c r="Q324" s="47"/>
      <c r="R324" s="47"/>
      <c r="S324" s="47"/>
      <c r="T324" s="48"/>
      <c r="AT324" s="15" t="s">
        <v>132</v>
      </c>
      <c r="AU324" s="15" t="s">
        <v>79</v>
      </c>
    </row>
    <row r="325" spans="2:65" s="1" customFormat="1" ht="20.45" customHeight="1">
      <c r="B325" s="121"/>
      <c r="C325" s="122" t="s">
        <v>472</v>
      </c>
      <c r="D325" s="122" t="s">
        <v>123</v>
      </c>
      <c r="E325" s="123" t="s">
        <v>473</v>
      </c>
      <c r="F325" s="124" t="s">
        <v>474</v>
      </c>
      <c r="G325" s="125" t="s">
        <v>126</v>
      </c>
      <c r="H325" s="126">
        <v>3.755</v>
      </c>
      <c r="I325" s="260">
        <v>0</v>
      </c>
      <c r="J325" s="127">
        <f>ROUND(I325*H325,2)</f>
        <v>0</v>
      </c>
      <c r="K325" s="124" t="s">
        <v>127</v>
      </c>
      <c r="L325" s="26"/>
      <c r="M325" s="46" t="s">
        <v>3</v>
      </c>
      <c r="N325" s="128" t="s">
        <v>40</v>
      </c>
      <c r="O325" s="129">
        <v>7.801</v>
      </c>
      <c r="P325" s="129">
        <f>O325*H325</f>
        <v>29.292755</v>
      </c>
      <c r="Q325" s="129">
        <v>0</v>
      </c>
      <c r="R325" s="129">
        <f>Q325*H325</f>
        <v>0</v>
      </c>
      <c r="S325" s="129">
        <v>2.2</v>
      </c>
      <c r="T325" s="130">
        <f>S325*H325</f>
        <v>8.261000000000001</v>
      </c>
      <c r="AR325" s="15" t="s">
        <v>128</v>
      </c>
      <c r="AT325" s="15" t="s">
        <v>123</v>
      </c>
      <c r="AU325" s="15" t="s">
        <v>79</v>
      </c>
      <c r="AY325" s="15" t="s">
        <v>121</v>
      </c>
      <c r="BE325" s="131">
        <f>IF(N325="základní",J325,0)</f>
        <v>0</v>
      </c>
      <c r="BF325" s="131">
        <f>IF(N325="snížená",J325,0)</f>
        <v>0</v>
      </c>
      <c r="BG325" s="131">
        <f>IF(N325="zákl. přenesená",J325,0)</f>
        <v>0</v>
      </c>
      <c r="BH325" s="131">
        <f>IF(N325="sníž. přenesená",J325,0)</f>
        <v>0</v>
      </c>
      <c r="BI325" s="131">
        <f>IF(N325="nulová",J325,0)</f>
        <v>0</v>
      </c>
      <c r="BJ325" s="15" t="s">
        <v>77</v>
      </c>
      <c r="BK325" s="131">
        <f>ROUND(I325*H325,2)</f>
        <v>0</v>
      </c>
      <c r="BL325" s="15" t="s">
        <v>128</v>
      </c>
      <c r="BM325" s="15" t="s">
        <v>475</v>
      </c>
    </row>
    <row r="326" spans="2:47" s="1" customFormat="1" ht="19.5">
      <c r="B326" s="26"/>
      <c r="D326" s="132" t="s">
        <v>130</v>
      </c>
      <c r="F326" s="133" t="s">
        <v>476</v>
      </c>
      <c r="L326" s="26"/>
      <c r="M326" s="134"/>
      <c r="N326" s="47"/>
      <c r="O326" s="47"/>
      <c r="P326" s="47"/>
      <c r="Q326" s="47"/>
      <c r="R326" s="47"/>
      <c r="S326" s="47"/>
      <c r="T326" s="48"/>
      <c r="AT326" s="15" t="s">
        <v>130</v>
      </c>
      <c r="AU326" s="15" t="s">
        <v>79</v>
      </c>
    </row>
    <row r="327" spans="2:51" s="11" customFormat="1" ht="12">
      <c r="B327" s="136"/>
      <c r="D327" s="132" t="s">
        <v>134</v>
      </c>
      <c r="E327" s="137" t="s">
        <v>3</v>
      </c>
      <c r="F327" s="138" t="s">
        <v>477</v>
      </c>
      <c r="H327" s="139">
        <v>3.755</v>
      </c>
      <c r="L327" s="136"/>
      <c r="M327" s="140"/>
      <c r="N327" s="141"/>
      <c r="O327" s="141"/>
      <c r="P327" s="141"/>
      <c r="Q327" s="141"/>
      <c r="R327" s="141"/>
      <c r="S327" s="141"/>
      <c r="T327" s="142"/>
      <c r="AT327" s="137" t="s">
        <v>134</v>
      </c>
      <c r="AU327" s="137" t="s">
        <v>79</v>
      </c>
      <c r="AV327" s="11" t="s">
        <v>79</v>
      </c>
      <c r="AW327" s="11" t="s">
        <v>31</v>
      </c>
      <c r="AX327" s="11" t="s">
        <v>77</v>
      </c>
      <c r="AY327" s="137" t="s">
        <v>121</v>
      </c>
    </row>
    <row r="328" spans="2:65" s="1" customFormat="1" ht="20.45" customHeight="1">
      <c r="B328" s="121"/>
      <c r="C328" s="122" t="s">
        <v>478</v>
      </c>
      <c r="D328" s="122" t="s">
        <v>123</v>
      </c>
      <c r="E328" s="123" t="s">
        <v>479</v>
      </c>
      <c r="F328" s="124" t="s">
        <v>480</v>
      </c>
      <c r="G328" s="125" t="s">
        <v>171</v>
      </c>
      <c r="H328" s="126">
        <v>170.16</v>
      </c>
      <c r="I328" s="260">
        <v>0</v>
      </c>
      <c r="J328" s="127">
        <f>ROUND(I328*H328,2)</f>
        <v>0</v>
      </c>
      <c r="K328" s="124" t="s">
        <v>127</v>
      </c>
      <c r="L328" s="26"/>
      <c r="M328" s="46" t="s">
        <v>3</v>
      </c>
      <c r="N328" s="128" t="s">
        <v>40</v>
      </c>
      <c r="O328" s="129">
        <v>0.069</v>
      </c>
      <c r="P328" s="129">
        <f>O328*H328</f>
        <v>11.74104</v>
      </c>
      <c r="Q328" s="129">
        <v>0</v>
      </c>
      <c r="R328" s="129">
        <f>Q328*H328</f>
        <v>0</v>
      </c>
      <c r="S328" s="129">
        <v>0</v>
      </c>
      <c r="T328" s="130">
        <f>S328*H328</f>
        <v>0</v>
      </c>
      <c r="AR328" s="15" t="s">
        <v>128</v>
      </c>
      <c r="AT328" s="15" t="s">
        <v>123</v>
      </c>
      <c r="AU328" s="15" t="s">
        <v>79</v>
      </c>
      <c r="AY328" s="15" t="s">
        <v>121</v>
      </c>
      <c r="BE328" s="131">
        <f>IF(N328="základní",J328,0)</f>
        <v>0</v>
      </c>
      <c r="BF328" s="131">
        <f>IF(N328="snížená",J328,0)</f>
        <v>0</v>
      </c>
      <c r="BG328" s="131">
        <f>IF(N328="zákl. přenesená",J328,0)</f>
        <v>0</v>
      </c>
      <c r="BH328" s="131">
        <f>IF(N328="sníž. přenesená",J328,0)</f>
        <v>0</v>
      </c>
      <c r="BI328" s="131">
        <f>IF(N328="nulová",J328,0)</f>
        <v>0</v>
      </c>
      <c r="BJ328" s="15" t="s">
        <v>77</v>
      </c>
      <c r="BK328" s="131">
        <f>ROUND(I328*H328,2)</f>
        <v>0</v>
      </c>
      <c r="BL328" s="15" t="s">
        <v>128</v>
      </c>
      <c r="BM328" s="15" t="s">
        <v>481</v>
      </c>
    </row>
    <row r="329" spans="2:47" s="1" customFormat="1" ht="12">
      <c r="B329" s="26"/>
      <c r="D329" s="132" t="s">
        <v>130</v>
      </c>
      <c r="F329" s="133" t="s">
        <v>482</v>
      </c>
      <c r="L329" s="26"/>
      <c r="M329" s="134"/>
      <c r="N329" s="47"/>
      <c r="O329" s="47"/>
      <c r="P329" s="47"/>
      <c r="Q329" s="47"/>
      <c r="R329" s="47"/>
      <c r="S329" s="47"/>
      <c r="T329" s="48"/>
      <c r="AT329" s="15" t="s">
        <v>130</v>
      </c>
      <c r="AU329" s="15" t="s">
        <v>79</v>
      </c>
    </row>
    <row r="330" spans="2:47" s="1" customFormat="1" ht="29.25">
      <c r="B330" s="26"/>
      <c r="D330" s="132" t="s">
        <v>132</v>
      </c>
      <c r="F330" s="135" t="s">
        <v>483</v>
      </c>
      <c r="L330" s="26"/>
      <c r="M330" s="134"/>
      <c r="N330" s="47"/>
      <c r="O330" s="47"/>
      <c r="P330" s="47"/>
      <c r="Q330" s="47"/>
      <c r="R330" s="47"/>
      <c r="S330" s="47"/>
      <c r="T330" s="48"/>
      <c r="AT330" s="15" t="s">
        <v>132</v>
      </c>
      <c r="AU330" s="15" t="s">
        <v>79</v>
      </c>
    </row>
    <row r="331" spans="2:51" s="11" customFormat="1" ht="12">
      <c r="B331" s="136"/>
      <c r="D331" s="132" t="s">
        <v>134</v>
      </c>
      <c r="E331" s="137" t="s">
        <v>3</v>
      </c>
      <c r="F331" s="138" t="s">
        <v>484</v>
      </c>
      <c r="H331" s="139">
        <v>170.16</v>
      </c>
      <c r="L331" s="136"/>
      <c r="M331" s="140"/>
      <c r="N331" s="141"/>
      <c r="O331" s="141"/>
      <c r="P331" s="141"/>
      <c r="Q331" s="141"/>
      <c r="R331" s="141"/>
      <c r="S331" s="141"/>
      <c r="T331" s="142"/>
      <c r="AT331" s="137" t="s">
        <v>134</v>
      </c>
      <c r="AU331" s="137" t="s">
        <v>79</v>
      </c>
      <c r="AV331" s="11" t="s">
        <v>79</v>
      </c>
      <c r="AW331" s="11" t="s">
        <v>31</v>
      </c>
      <c r="AX331" s="11" t="s">
        <v>77</v>
      </c>
      <c r="AY331" s="137" t="s">
        <v>121</v>
      </c>
    </row>
    <row r="332" spans="2:65" s="1" customFormat="1" ht="20.45" customHeight="1">
      <c r="B332" s="121"/>
      <c r="C332" s="122" t="s">
        <v>485</v>
      </c>
      <c r="D332" s="122" t="s">
        <v>123</v>
      </c>
      <c r="E332" s="123" t="s">
        <v>486</v>
      </c>
      <c r="F332" s="124" t="s">
        <v>487</v>
      </c>
      <c r="G332" s="125" t="s">
        <v>171</v>
      </c>
      <c r="H332" s="126">
        <v>162</v>
      </c>
      <c r="I332" s="260">
        <v>0</v>
      </c>
      <c r="J332" s="127">
        <f>ROUND(I332*H332,2)</f>
        <v>0</v>
      </c>
      <c r="K332" s="124" t="s">
        <v>127</v>
      </c>
      <c r="L332" s="26"/>
      <c r="M332" s="46" t="s">
        <v>3</v>
      </c>
      <c r="N332" s="128" t="s">
        <v>40</v>
      </c>
      <c r="O332" s="129">
        <v>0.221</v>
      </c>
      <c r="P332" s="129">
        <f>O332*H332</f>
        <v>35.802</v>
      </c>
      <c r="Q332" s="129">
        <v>0</v>
      </c>
      <c r="R332" s="129">
        <f>Q332*H332</f>
        <v>0</v>
      </c>
      <c r="S332" s="129">
        <v>0</v>
      </c>
      <c r="T332" s="130">
        <f>S332*H332</f>
        <v>0</v>
      </c>
      <c r="AR332" s="15" t="s">
        <v>128</v>
      </c>
      <c r="AT332" s="15" t="s">
        <v>123</v>
      </c>
      <c r="AU332" s="15" t="s">
        <v>79</v>
      </c>
      <c r="AY332" s="15" t="s">
        <v>121</v>
      </c>
      <c r="BE332" s="131">
        <f>IF(N332="základní",J332,0)</f>
        <v>0</v>
      </c>
      <c r="BF332" s="131">
        <f>IF(N332="snížená",J332,0)</f>
        <v>0</v>
      </c>
      <c r="BG332" s="131">
        <f>IF(N332="zákl. přenesená",J332,0)</f>
        <v>0</v>
      </c>
      <c r="BH332" s="131">
        <f>IF(N332="sníž. přenesená",J332,0)</f>
        <v>0</v>
      </c>
      <c r="BI332" s="131">
        <f>IF(N332="nulová",J332,0)</f>
        <v>0</v>
      </c>
      <c r="BJ332" s="15" t="s">
        <v>77</v>
      </c>
      <c r="BK332" s="131">
        <f>ROUND(I332*H332,2)</f>
        <v>0</v>
      </c>
      <c r="BL332" s="15" t="s">
        <v>128</v>
      </c>
      <c r="BM332" s="15" t="s">
        <v>488</v>
      </c>
    </row>
    <row r="333" spans="2:47" s="1" customFormat="1" ht="12">
      <c r="B333" s="26"/>
      <c r="D333" s="132" t="s">
        <v>130</v>
      </c>
      <c r="F333" s="133" t="s">
        <v>489</v>
      </c>
      <c r="L333" s="26"/>
      <c r="M333" s="134"/>
      <c r="N333" s="47"/>
      <c r="O333" s="47"/>
      <c r="P333" s="47"/>
      <c r="Q333" s="47"/>
      <c r="R333" s="47"/>
      <c r="S333" s="47"/>
      <c r="T333" s="48"/>
      <c r="AT333" s="15" t="s">
        <v>130</v>
      </c>
      <c r="AU333" s="15" t="s">
        <v>79</v>
      </c>
    </row>
    <row r="334" spans="2:47" s="1" customFormat="1" ht="29.25">
      <c r="B334" s="26"/>
      <c r="D334" s="132" t="s">
        <v>132</v>
      </c>
      <c r="F334" s="135" t="s">
        <v>490</v>
      </c>
      <c r="L334" s="26"/>
      <c r="M334" s="134"/>
      <c r="N334" s="47"/>
      <c r="O334" s="47"/>
      <c r="P334" s="47"/>
      <c r="Q334" s="47"/>
      <c r="R334" s="47"/>
      <c r="S334" s="47"/>
      <c r="T334" s="48"/>
      <c r="AT334" s="15" t="s">
        <v>132</v>
      </c>
      <c r="AU334" s="15" t="s">
        <v>79</v>
      </c>
    </row>
    <row r="335" spans="2:63" s="10" customFormat="1" ht="22.9" customHeight="1">
      <c r="B335" s="109"/>
      <c r="D335" s="110" t="s">
        <v>68</v>
      </c>
      <c r="E335" s="119" t="s">
        <v>128</v>
      </c>
      <c r="F335" s="119" t="s">
        <v>491</v>
      </c>
      <c r="J335" s="120">
        <f>BK335</f>
        <v>0</v>
      </c>
      <c r="L335" s="109"/>
      <c r="M335" s="113"/>
      <c r="N335" s="114"/>
      <c r="O335" s="114"/>
      <c r="P335" s="115">
        <f>SUM(P336:P339)</f>
        <v>12.298675</v>
      </c>
      <c r="Q335" s="114"/>
      <c r="R335" s="115">
        <f>SUM(R336:R339)</f>
        <v>18.75443</v>
      </c>
      <c r="S335" s="114"/>
      <c r="T335" s="116">
        <f>SUM(T336:T339)</f>
        <v>0</v>
      </c>
      <c r="AR335" s="110" t="s">
        <v>77</v>
      </c>
      <c r="AT335" s="117" t="s">
        <v>68</v>
      </c>
      <c r="AU335" s="117" t="s">
        <v>77</v>
      </c>
      <c r="AY335" s="110" t="s">
        <v>121</v>
      </c>
      <c r="BK335" s="118">
        <f>SUM(BK336:BK339)</f>
        <v>0</v>
      </c>
    </row>
    <row r="336" spans="2:65" s="1" customFormat="1" ht="20.45" customHeight="1">
      <c r="B336" s="121"/>
      <c r="C336" s="122" t="s">
        <v>492</v>
      </c>
      <c r="D336" s="122" t="s">
        <v>123</v>
      </c>
      <c r="E336" s="123" t="s">
        <v>493</v>
      </c>
      <c r="F336" s="124" t="s">
        <v>494</v>
      </c>
      <c r="G336" s="125" t="s">
        <v>126</v>
      </c>
      <c r="H336" s="126">
        <v>8.395</v>
      </c>
      <c r="I336" s="260">
        <v>0</v>
      </c>
      <c r="J336" s="127">
        <f>ROUND(I336*H336,2)</f>
        <v>0</v>
      </c>
      <c r="K336" s="124" t="s">
        <v>127</v>
      </c>
      <c r="L336" s="26"/>
      <c r="M336" s="46" t="s">
        <v>3</v>
      </c>
      <c r="N336" s="128" t="s">
        <v>40</v>
      </c>
      <c r="O336" s="129">
        <v>1.465</v>
      </c>
      <c r="P336" s="129">
        <f>O336*H336</f>
        <v>12.298675</v>
      </c>
      <c r="Q336" s="129">
        <v>2.234</v>
      </c>
      <c r="R336" s="129">
        <f>Q336*H336</f>
        <v>18.75443</v>
      </c>
      <c r="S336" s="129">
        <v>0</v>
      </c>
      <c r="T336" s="130">
        <f>S336*H336</f>
        <v>0</v>
      </c>
      <c r="AR336" s="15" t="s">
        <v>128</v>
      </c>
      <c r="AT336" s="15" t="s">
        <v>123</v>
      </c>
      <c r="AU336" s="15" t="s">
        <v>79</v>
      </c>
      <c r="AY336" s="15" t="s">
        <v>121</v>
      </c>
      <c r="BE336" s="131">
        <f>IF(N336="základní",J336,0)</f>
        <v>0</v>
      </c>
      <c r="BF336" s="131">
        <f>IF(N336="snížená",J336,0)</f>
        <v>0</v>
      </c>
      <c r="BG336" s="131">
        <f>IF(N336="zákl. přenesená",J336,0)</f>
        <v>0</v>
      </c>
      <c r="BH336" s="131">
        <f>IF(N336="sníž. přenesená",J336,0)</f>
        <v>0</v>
      </c>
      <c r="BI336" s="131">
        <f>IF(N336="nulová",J336,0)</f>
        <v>0</v>
      </c>
      <c r="BJ336" s="15" t="s">
        <v>77</v>
      </c>
      <c r="BK336" s="131">
        <f>ROUND(I336*H336,2)</f>
        <v>0</v>
      </c>
      <c r="BL336" s="15" t="s">
        <v>128</v>
      </c>
      <c r="BM336" s="15" t="s">
        <v>495</v>
      </c>
    </row>
    <row r="337" spans="2:47" s="1" customFormat="1" ht="19.5">
      <c r="B337" s="26"/>
      <c r="D337" s="132" t="s">
        <v>130</v>
      </c>
      <c r="F337" s="133" t="s">
        <v>496</v>
      </c>
      <c r="L337" s="26"/>
      <c r="M337" s="134"/>
      <c r="N337" s="47"/>
      <c r="O337" s="47"/>
      <c r="P337" s="47"/>
      <c r="Q337" s="47"/>
      <c r="R337" s="47"/>
      <c r="S337" s="47"/>
      <c r="T337" s="48"/>
      <c r="AT337" s="15" t="s">
        <v>130</v>
      </c>
      <c r="AU337" s="15" t="s">
        <v>79</v>
      </c>
    </row>
    <row r="338" spans="2:47" s="1" customFormat="1" ht="39">
      <c r="B338" s="26"/>
      <c r="D338" s="132" t="s">
        <v>132</v>
      </c>
      <c r="F338" s="135" t="s">
        <v>497</v>
      </c>
      <c r="L338" s="26"/>
      <c r="M338" s="134"/>
      <c r="N338" s="47"/>
      <c r="O338" s="47"/>
      <c r="P338" s="47"/>
      <c r="Q338" s="47"/>
      <c r="R338" s="47"/>
      <c r="S338" s="47"/>
      <c r="T338" s="48"/>
      <c r="AT338" s="15" t="s">
        <v>132</v>
      </c>
      <c r="AU338" s="15" t="s">
        <v>79</v>
      </c>
    </row>
    <row r="339" spans="2:51" s="11" customFormat="1" ht="12">
      <c r="B339" s="136"/>
      <c r="D339" s="132" t="s">
        <v>134</v>
      </c>
      <c r="E339" s="137" t="s">
        <v>3</v>
      </c>
      <c r="F339" s="138" t="s">
        <v>498</v>
      </c>
      <c r="H339" s="139">
        <v>8.395</v>
      </c>
      <c r="L339" s="136"/>
      <c r="M339" s="140"/>
      <c r="N339" s="141"/>
      <c r="O339" s="141"/>
      <c r="P339" s="141"/>
      <c r="Q339" s="141"/>
      <c r="R339" s="141"/>
      <c r="S339" s="141"/>
      <c r="T339" s="142"/>
      <c r="AT339" s="137" t="s">
        <v>134</v>
      </c>
      <c r="AU339" s="137" t="s">
        <v>79</v>
      </c>
      <c r="AV339" s="11" t="s">
        <v>79</v>
      </c>
      <c r="AW339" s="11" t="s">
        <v>31</v>
      </c>
      <c r="AX339" s="11" t="s">
        <v>77</v>
      </c>
      <c r="AY339" s="137" t="s">
        <v>121</v>
      </c>
    </row>
    <row r="340" spans="2:63" s="10" customFormat="1" ht="22.9" customHeight="1">
      <c r="B340" s="109"/>
      <c r="D340" s="110" t="s">
        <v>68</v>
      </c>
      <c r="E340" s="119" t="s">
        <v>154</v>
      </c>
      <c r="F340" s="119" t="s">
        <v>499</v>
      </c>
      <c r="J340" s="120">
        <f>BK340</f>
        <v>0</v>
      </c>
      <c r="L340" s="109"/>
      <c r="M340" s="113"/>
      <c r="N340" s="114"/>
      <c r="O340" s="114"/>
      <c r="P340" s="115">
        <f>SUM(P341:P355)</f>
        <v>36.225</v>
      </c>
      <c r="Q340" s="114"/>
      <c r="R340" s="115">
        <f>SUM(R341:R355)</f>
        <v>137.214</v>
      </c>
      <c r="S340" s="114"/>
      <c r="T340" s="116">
        <f>SUM(T341:T355)</f>
        <v>55.912499999999994</v>
      </c>
      <c r="AR340" s="110" t="s">
        <v>77</v>
      </c>
      <c r="AT340" s="117" t="s">
        <v>68</v>
      </c>
      <c r="AU340" s="117" t="s">
        <v>77</v>
      </c>
      <c r="AY340" s="110" t="s">
        <v>121</v>
      </c>
      <c r="BK340" s="118">
        <f>SUM(BK341:BK355)</f>
        <v>0</v>
      </c>
    </row>
    <row r="341" spans="2:65" s="1" customFormat="1" ht="20.45" customHeight="1">
      <c r="B341" s="121"/>
      <c r="C341" s="122" t="s">
        <v>500</v>
      </c>
      <c r="D341" s="122" t="s">
        <v>123</v>
      </c>
      <c r="E341" s="123" t="s">
        <v>501</v>
      </c>
      <c r="F341" s="124" t="s">
        <v>502</v>
      </c>
      <c r="G341" s="125" t="s">
        <v>150</v>
      </c>
      <c r="H341" s="126">
        <v>157.5</v>
      </c>
      <c r="I341" s="260">
        <v>0</v>
      </c>
      <c r="J341" s="127">
        <f>ROUND(I341*H341,2)</f>
        <v>0</v>
      </c>
      <c r="K341" s="124" t="s">
        <v>311</v>
      </c>
      <c r="L341" s="26"/>
      <c r="M341" s="46" t="s">
        <v>3</v>
      </c>
      <c r="N341" s="128" t="s">
        <v>40</v>
      </c>
      <c r="O341" s="129">
        <v>0.086</v>
      </c>
      <c r="P341" s="129">
        <f>O341*H341</f>
        <v>13.544999999999998</v>
      </c>
      <c r="Q341" s="129">
        <v>0</v>
      </c>
      <c r="R341" s="129">
        <f>Q341*H341</f>
        <v>0</v>
      </c>
      <c r="S341" s="129">
        <v>0.355</v>
      </c>
      <c r="T341" s="130">
        <f>S341*H341</f>
        <v>55.912499999999994</v>
      </c>
      <c r="AR341" s="15" t="s">
        <v>128</v>
      </c>
      <c r="AT341" s="15" t="s">
        <v>123</v>
      </c>
      <c r="AU341" s="15" t="s">
        <v>79</v>
      </c>
      <c r="AY341" s="15" t="s">
        <v>121</v>
      </c>
      <c r="BE341" s="131">
        <f>IF(N341="základní",J341,0)</f>
        <v>0</v>
      </c>
      <c r="BF341" s="131">
        <f>IF(N341="snížená",J341,0)</f>
        <v>0</v>
      </c>
      <c r="BG341" s="131">
        <f>IF(N341="zákl. přenesená",J341,0)</f>
        <v>0</v>
      </c>
      <c r="BH341" s="131">
        <f>IF(N341="sníž. přenesená",J341,0)</f>
        <v>0</v>
      </c>
      <c r="BI341" s="131">
        <f>IF(N341="nulová",J341,0)</f>
        <v>0</v>
      </c>
      <c r="BJ341" s="15" t="s">
        <v>77</v>
      </c>
      <c r="BK341" s="131">
        <f>ROUND(I341*H341,2)</f>
        <v>0</v>
      </c>
      <c r="BL341" s="15" t="s">
        <v>128</v>
      </c>
      <c r="BM341" s="15" t="s">
        <v>503</v>
      </c>
    </row>
    <row r="342" spans="2:47" s="1" customFormat="1" ht="19.5">
      <c r="B342" s="26"/>
      <c r="D342" s="132" t="s">
        <v>130</v>
      </c>
      <c r="F342" s="133" t="s">
        <v>504</v>
      </c>
      <c r="L342" s="26"/>
      <c r="M342" s="134"/>
      <c r="N342" s="47"/>
      <c r="O342" s="47"/>
      <c r="P342" s="47"/>
      <c r="Q342" s="47"/>
      <c r="R342" s="47"/>
      <c r="S342" s="47"/>
      <c r="T342" s="48"/>
      <c r="AT342" s="15" t="s">
        <v>130</v>
      </c>
      <c r="AU342" s="15" t="s">
        <v>79</v>
      </c>
    </row>
    <row r="343" spans="2:51" s="12" customFormat="1" ht="12">
      <c r="B343" s="143"/>
      <c r="D343" s="132" t="s">
        <v>134</v>
      </c>
      <c r="E343" s="144" t="s">
        <v>3</v>
      </c>
      <c r="F343" s="145" t="s">
        <v>166</v>
      </c>
      <c r="H343" s="144" t="s">
        <v>3</v>
      </c>
      <c r="L343" s="143"/>
      <c r="M343" s="146"/>
      <c r="N343" s="147"/>
      <c r="O343" s="147"/>
      <c r="P343" s="147"/>
      <c r="Q343" s="147"/>
      <c r="R343" s="147"/>
      <c r="S343" s="147"/>
      <c r="T343" s="148"/>
      <c r="AT343" s="144" t="s">
        <v>134</v>
      </c>
      <c r="AU343" s="144" t="s">
        <v>79</v>
      </c>
      <c r="AV343" s="12" t="s">
        <v>77</v>
      </c>
      <c r="AW343" s="12" t="s">
        <v>31</v>
      </c>
      <c r="AX343" s="12" t="s">
        <v>69</v>
      </c>
      <c r="AY343" s="144" t="s">
        <v>121</v>
      </c>
    </row>
    <row r="344" spans="2:51" s="11" customFormat="1" ht="12">
      <c r="B344" s="136"/>
      <c r="D344" s="132" t="s">
        <v>134</v>
      </c>
      <c r="E344" s="137" t="s">
        <v>3</v>
      </c>
      <c r="F344" s="138" t="s">
        <v>167</v>
      </c>
      <c r="H344" s="139">
        <v>157.5</v>
      </c>
      <c r="L344" s="136"/>
      <c r="M344" s="140"/>
      <c r="N344" s="141"/>
      <c r="O344" s="141"/>
      <c r="P344" s="141"/>
      <c r="Q344" s="141"/>
      <c r="R344" s="141"/>
      <c r="S344" s="141"/>
      <c r="T344" s="142"/>
      <c r="AT344" s="137" t="s">
        <v>134</v>
      </c>
      <c r="AU344" s="137" t="s">
        <v>79</v>
      </c>
      <c r="AV344" s="11" t="s">
        <v>79</v>
      </c>
      <c r="AW344" s="11" t="s">
        <v>31</v>
      </c>
      <c r="AX344" s="11" t="s">
        <v>77</v>
      </c>
      <c r="AY344" s="137" t="s">
        <v>121</v>
      </c>
    </row>
    <row r="345" spans="2:65" s="1" customFormat="1" ht="20.45" customHeight="1">
      <c r="B345" s="121"/>
      <c r="C345" s="122" t="s">
        <v>505</v>
      </c>
      <c r="D345" s="122" t="s">
        <v>123</v>
      </c>
      <c r="E345" s="123" t="s">
        <v>506</v>
      </c>
      <c r="F345" s="124" t="s">
        <v>507</v>
      </c>
      <c r="G345" s="125" t="s">
        <v>150</v>
      </c>
      <c r="H345" s="126">
        <v>157.5</v>
      </c>
      <c r="I345" s="260">
        <v>0</v>
      </c>
      <c r="J345" s="127">
        <f>ROUND(I345*H345,2)</f>
        <v>0</v>
      </c>
      <c r="K345" s="124" t="s">
        <v>311</v>
      </c>
      <c r="L345" s="26"/>
      <c r="M345" s="46" t="s">
        <v>3</v>
      </c>
      <c r="N345" s="128" t="s">
        <v>40</v>
      </c>
      <c r="O345" s="129">
        <v>0.121</v>
      </c>
      <c r="P345" s="129">
        <f>O345*H345</f>
        <v>19.0575</v>
      </c>
      <c r="Q345" s="129">
        <v>0.108</v>
      </c>
      <c r="R345" s="129">
        <f>Q345*H345</f>
        <v>17.01</v>
      </c>
      <c r="S345" s="129">
        <v>0</v>
      </c>
      <c r="T345" s="130">
        <f>S345*H345</f>
        <v>0</v>
      </c>
      <c r="AR345" s="15" t="s">
        <v>128</v>
      </c>
      <c r="AT345" s="15" t="s">
        <v>123</v>
      </c>
      <c r="AU345" s="15" t="s">
        <v>79</v>
      </c>
      <c r="AY345" s="15" t="s">
        <v>121</v>
      </c>
      <c r="BE345" s="131">
        <f>IF(N345="základní",J345,0)</f>
        <v>0</v>
      </c>
      <c r="BF345" s="131">
        <f>IF(N345="snížená",J345,0)</f>
        <v>0</v>
      </c>
      <c r="BG345" s="131">
        <f>IF(N345="zákl. přenesená",J345,0)</f>
        <v>0</v>
      </c>
      <c r="BH345" s="131">
        <f>IF(N345="sníž. přenesená",J345,0)</f>
        <v>0</v>
      </c>
      <c r="BI345" s="131">
        <f>IF(N345="nulová",J345,0)</f>
        <v>0</v>
      </c>
      <c r="BJ345" s="15" t="s">
        <v>77</v>
      </c>
      <c r="BK345" s="131">
        <f>ROUND(I345*H345,2)</f>
        <v>0</v>
      </c>
      <c r="BL345" s="15" t="s">
        <v>128</v>
      </c>
      <c r="BM345" s="15" t="s">
        <v>508</v>
      </c>
    </row>
    <row r="346" spans="2:47" s="1" customFormat="1" ht="12">
      <c r="B346" s="26"/>
      <c r="D346" s="132" t="s">
        <v>130</v>
      </c>
      <c r="F346" s="133" t="s">
        <v>509</v>
      </c>
      <c r="L346" s="26"/>
      <c r="M346" s="134"/>
      <c r="N346" s="47"/>
      <c r="O346" s="47"/>
      <c r="P346" s="47"/>
      <c r="Q346" s="47"/>
      <c r="R346" s="47"/>
      <c r="S346" s="47"/>
      <c r="T346" s="48"/>
      <c r="AT346" s="15" t="s">
        <v>130</v>
      </c>
      <c r="AU346" s="15" t="s">
        <v>79</v>
      </c>
    </row>
    <row r="347" spans="2:51" s="12" customFormat="1" ht="12">
      <c r="B347" s="143"/>
      <c r="D347" s="132" t="s">
        <v>134</v>
      </c>
      <c r="E347" s="144" t="s">
        <v>3</v>
      </c>
      <c r="F347" s="145" t="s">
        <v>166</v>
      </c>
      <c r="H347" s="144" t="s">
        <v>3</v>
      </c>
      <c r="L347" s="143"/>
      <c r="M347" s="146"/>
      <c r="N347" s="147"/>
      <c r="O347" s="147"/>
      <c r="P347" s="147"/>
      <c r="Q347" s="147"/>
      <c r="R347" s="147"/>
      <c r="S347" s="147"/>
      <c r="T347" s="148"/>
      <c r="AT347" s="144" t="s">
        <v>134</v>
      </c>
      <c r="AU347" s="144" t="s">
        <v>79</v>
      </c>
      <c r="AV347" s="12" t="s">
        <v>77</v>
      </c>
      <c r="AW347" s="12" t="s">
        <v>31</v>
      </c>
      <c r="AX347" s="12" t="s">
        <v>69</v>
      </c>
      <c r="AY347" s="144" t="s">
        <v>121</v>
      </c>
    </row>
    <row r="348" spans="2:51" s="11" customFormat="1" ht="12">
      <c r="B348" s="136"/>
      <c r="D348" s="132" t="s">
        <v>134</v>
      </c>
      <c r="E348" s="137" t="s">
        <v>3</v>
      </c>
      <c r="F348" s="138" t="s">
        <v>167</v>
      </c>
      <c r="H348" s="139">
        <v>157.5</v>
      </c>
      <c r="L348" s="136"/>
      <c r="M348" s="140"/>
      <c r="N348" s="141"/>
      <c r="O348" s="141"/>
      <c r="P348" s="141"/>
      <c r="Q348" s="141"/>
      <c r="R348" s="141"/>
      <c r="S348" s="141"/>
      <c r="T348" s="142"/>
      <c r="AT348" s="137" t="s">
        <v>134</v>
      </c>
      <c r="AU348" s="137" t="s">
        <v>79</v>
      </c>
      <c r="AV348" s="11" t="s">
        <v>79</v>
      </c>
      <c r="AW348" s="11" t="s">
        <v>31</v>
      </c>
      <c r="AX348" s="11" t="s">
        <v>77</v>
      </c>
      <c r="AY348" s="137" t="s">
        <v>121</v>
      </c>
    </row>
    <row r="349" spans="2:65" s="1" customFormat="1" ht="20.45" customHeight="1">
      <c r="B349" s="121"/>
      <c r="C349" s="149" t="s">
        <v>510</v>
      </c>
      <c r="D349" s="149" t="s">
        <v>235</v>
      </c>
      <c r="E349" s="150" t="s">
        <v>511</v>
      </c>
      <c r="F349" s="151" t="s">
        <v>512</v>
      </c>
      <c r="G349" s="152" t="s">
        <v>138</v>
      </c>
      <c r="H349" s="153">
        <v>63</v>
      </c>
      <c r="I349" s="262">
        <v>0</v>
      </c>
      <c r="J349" s="154">
        <f>ROUND(I349*H349,2)</f>
        <v>0</v>
      </c>
      <c r="K349" s="151" t="s">
        <v>127</v>
      </c>
      <c r="L349" s="155"/>
      <c r="M349" s="156" t="s">
        <v>3</v>
      </c>
      <c r="N349" s="157" t="s">
        <v>40</v>
      </c>
      <c r="O349" s="129">
        <v>0</v>
      </c>
      <c r="P349" s="129">
        <f>O349*H349</f>
        <v>0</v>
      </c>
      <c r="Q349" s="129">
        <v>1.908</v>
      </c>
      <c r="R349" s="129">
        <f>Q349*H349</f>
        <v>120.204</v>
      </c>
      <c r="S349" s="129">
        <v>0</v>
      </c>
      <c r="T349" s="130">
        <f>S349*H349</f>
        <v>0</v>
      </c>
      <c r="AR349" s="15" t="s">
        <v>175</v>
      </c>
      <c r="AT349" s="15" t="s">
        <v>235</v>
      </c>
      <c r="AU349" s="15" t="s">
        <v>79</v>
      </c>
      <c r="AY349" s="15" t="s">
        <v>121</v>
      </c>
      <c r="BE349" s="131">
        <f>IF(N349="základní",J349,0)</f>
        <v>0</v>
      </c>
      <c r="BF349" s="131">
        <f>IF(N349="snížená",J349,0)</f>
        <v>0</v>
      </c>
      <c r="BG349" s="131">
        <f>IF(N349="zákl. přenesená",J349,0)</f>
        <v>0</v>
      </c>
      <c r="BH349" s="131">
        <f>IF(N349="sníž. přenesená",J349,0)</f>
        <v>0</v>
      </c>
      <c r="BI349" s="131">
        <f>IF(N349="nulová",J349,0)</f>
        <v>0</v>
      </c>
      <c r="BJ349" s="15" t="s">
        <v>77</v>
      </c>
      <c r="BK349" s="131">
        <f>ROUND(I349*H349,2)</f>
        <v>0</v>
      </c>
      <c r="BL349" s="15" t="s">
        <v>128</v>
      </c>
      <c r="BM349" s="15" t="s">
        <v>513</v>
      </c>
    </row>
    <row r="350" spans="2:47" s="1" customFormat="1" ht="12">
      <c r="B350" s="26"/>
      <c r="D350" s="132" t="s">
        <v>130</v>
      </c>
      <c r="F350" s="133" t="s">
        <v>514</v>
      </c>
      <c r="L350" s="26"/>
      <c r="M350" s="134"/>
      <c r="N350" s="47"/>
      <c r="O350" s="47"/>
      <c r="P350" s="47"/>
      <c r="Q350" s="47"/>
      <c r="R350" s="47"/>
      <c r="S350" s="47"/>
      <c r="T350" s="48"/>
      <c r="AT350" s="15" t="s">
        <v>130</v>
      </c>
      <c r="AU350" s="15" t="s">
        <v>79</v>
      </c>
    </row>
    <row r="351" spans="2:51" s="11" customFormat="1" ht="12">
      <c r="B351" s="136"/>
      <c r="D351" s="132" t="s">
        <v>134</v>
      </c>
      <c r="E351" s="137" t="s">
        <v>3</v>
      </c>
      <c r="F351" s="138" t="s">
        <v>515</v>
      </c>
      <c r="H351" s="139">
        <v>63</v>
      </c>
      <c r="L351" s="136"/>
      <c r="M351" s="140"/>
      <c r="N351" s="141"/>
      <c r="O351" s="141"/>
      <c r="P351" s="141"/>
      <c r="Q351" s="141"/>
      <c r="R351" s="141"/>
      <c r="S351" s="141"/>
      <c r="T351" s="142"/>
      <c r="AT351" s="137" t="s">
        <v>134</v>
      </c>
      <c r="AU351" s="137" t="s">
        <v>79</v>
      </c>
      <c r="AV351" s="11" t="s">
        <v>79</v>
      </c>
      <c r="AW351" s="11" t="s">
        <v>31</v>
      </c>
      <c r="AX351" s="11" t="s">
        <v>77</v>
      </c>
      <c r="AY351" s="137" t="s">
        <v>121</v>
      </c>
    </row>
    <row r="352" spans="2:65" s="1" customFormat="1" ht="20.45" customHeight="1">
      <c r="B352" s="121"/>
      <c r="C352" s="122" t="s">
        <v>516</v>
      </c>
      <c r="D352" s="122" t="s">
        <v>123</v>
      </c>
      <c r="E352" s="123" t="s">
        <v>517</v>
      </c>
      <c r="F352" s="124" t="s">
        <v>518</v>
      </c>
      <c r="G352" s="125" t="s">
        <v>150</v>
      </c>
      <c r="H352" s="126">
        <v>157.5</v>
      </c>
      <c r="I352" s="260">
        <v>0</v>
      </c>
      <c r="J352" s="127">
        <f>ROUND(I352*H352,2)</f>
        <v>0</v>
      </c>
      <c r="K352" s="124" t="s">
        <v>311</v>
      </c>
      <c r="L352" s="26"/>
      <c r="M352" s="46" t="s">
        <v>3</v>
      </c>
      <c r="N352" s="128" t="s">
        <v>40</v>
      </c>
      <c r="O352" s="129">
        <v>0.023</v>
      </c>
      <c r="P352" s="129">
        <f>O352*H352</f>
        <v>3.6225</v>
      </c>
      <c r="Q352" s="129">
        <v>0</v>
      </c>
      <c r="R352" s="129">
        <f>Q352*H352</f>
        <v>0</v>
      </c>
      <c r="S352" s="129">
        <v>0</v>
      </c>
      <c r="T352" s="130">
        <f>S352*H352</f>
        <v>0</v>
      </c>
      <c r="AR352" s="15" t="s">
        <v>128</v>
      </c>
      <c r="AT352" s="15" t="s">
        <v>123</v>
      </c>
      <c r="AU352" s="15" t="s">
        <v>79</v>
      </c>
      <c r="AY352" s="15" t="s">
        <v>121</v>
      </c>
      <c r="BE352" s="131">
        <f>IF(N352="základní",J352,0)</f>
        <v>0</v>
      </c>
      <c r="BF352" s="131">
        <f>IF(N352="snížená",J352,0)</f>
        <v>0</v>
      </c>
      <c r="BG352" s="131">
        <f>IF(N352="zákl. přenesená",J352,0)</f>
        <v>0</v>
      </c>
      <c r="BH352" s="131">
        <f>IF(N352="sníž. přenesená",J352,0)</f>
        <v>0</v>
      </c>
      <c r="BI352" s="131">
        <f>IF(N352="nulová",J352,0)</f>
        <v>0</v>
      </c>
      <c r="BJ352" s="15" t="s">
        <v>77</v>
      </c>
      <c r="BK352" s="131">
        <f>ROUND(I352*H352,2)</f>
        <v>0</v>
      </c>
      <c r="BL352" s="15" t="s">
        <v>128</v>
      </c>
      <c r="BM352" s="15" t="s">
        <v>519</v>
      </c>
    </row>
    <row r="353" spans="2:47" s="1" customFormat="1" ht="12">
      <c r="B353" s="26"/>
      <c r="D353" s="132" t="s">
        <v>130</v>
      </c>
      <c r="F353" s="133" t="s">
        <v>520</v>
      </c>
      <c r="L353" s="26"/>
      <c r="M353" s="134"/>
      <c r="N353" s="47"/>
      <c r="O353" s="47"/>
      <c r="P353" s="47"/>
      <c r="Q353" s="47"/>
      <c r="R353" s="47"/>
      <c r="S353" s="47"/>
      <c r="T353" s="48"/>
      <c r="AT353" s="15" t="s">
        <v>130</v>
      </c>
      <c r="AU353" s="15" t="s">
        <v>79</v>
      </c>
    </row>
    <row r="354" spans="2:51" s="12" customFormat="1" ht="12">
      <c r="B354" s="143"/>
      <c r="D354" s="132" t="s">
        <v>134</v>
      </c>
      <c r="E354" s="144" t="s">
        <v>3</v>
      </c>
      <c r="F354" s="145" t="s">
        <v>166</v>
      </c>
      <c r="H354" s="144" t="s">
        <v>3</v>
      </c>
      <c r="L354" s="143"/>
      <c r="M354" s="146"/>
      <c r="N354" s="147"/>
      <c r="O354" s="147"/>
      <c r="P354" s="147"/>
      <c r="Q354" s="147"/>
      <c r="R354" s="147"/>
      <c r="S354" s="147"/>
      <c r="T354" s="148"/>
      <c r="AT354" s="144" t="s">
        <v>134</v>
      </c>
      <c r="AU354" s="144" t="s">
        <v>79</v>
      </c>
      <c r="AV354" s="12" t="s">
        <v>77</v>
      </c>
      <c r="AW354" s="12" t="s">
        <v>31</v>
      </c>
      <c r="AX354" s="12" t="s">
        <v>69</v>
      </c>
      <c r="AY354" s="144" t="s">
        <v>121</v>
      </c>
    </row>
    <row r="355" spans="2:51" s="11" customFormat="1" ht="12">
      <c r="B355" s="136"/>
      <c r="D355" s="132" t="s">
        <v>134</v>
      </c>
      <c r="E355" s="137" t="s">
        <v>3</v>
      </c>
      <c r="F355" s="138" t="s">
        <v>167</v>
      </c>
      <c r="H355" s="139">
        <v>157.5</v>
      </c>
      <c r="L355" s="136"/>
      <c r="M355" s="140"/>
      <c r="N355" s="141"/>
      <c r="O355" s="141"/>
      <c r="P355" s="141"/>
      <c r="Q355" s="141"/>
      <c r="R355" s="141"/>
      <c r="S355" s="141"/>
      <c r="T355" s="142"/>
      <c r="AT355" s="137" t="s">
        <v>134</v>
      </c>
      <c r="AU355" s="137" t="s">
        <v>79</v>
      </c>
      <c r="AV355" s="11" t="s">
        <v>79</v>
      </c>
      <c r="AW355" s="11" t="s">
        <v>31</v>
      </c>
      <c r="AX355" s="11" t="s">
        <v>77</v>
      </c>
      <c r="AY355" s="137" t="s">
        <v>121</v>
      </c>
    </row>
    <row r="356" spans="2:63" s="10" customFormat="1" ht="22.9" customHeight="1">
      <c r="B356" s="109"/>
      <c r="D356" s="110" t="s">
        <v>68</v>
      </c>
      <c r="E356" s="119" t="s">
        <v>160</v>
      </c>
      <c r="F356" s="119" t="s">
        <v>521</v>
      </c>
      <c r="J356" s="120">
        <f>BK356</f>
        <v>0</v>
      </c>
      <c r="L356" s="109"/>
      <c r="M356" s="113"/>
      <c r="N356" s="114"/>
      <c r="O356" s="114"/>
      <c r="P356" s="115">
        <f>SUM(P357:P372)</f>
        <v>1845.15338</v>
      </c>
      <c r="Q356" s="114"/>
      <c r="R356" s="115">
        <f>SUM(R357:R372)</f>
        <v>30.860703599999997</v>
      </c>
      <c r="S356" s="114"/>
      <c r="T356" s="116">
        <f>SUM(T357:T372)</f>
        <v>0</v>
      </c>
      <c r="AR356" s="110" t="s">
        <v>77</v>
      </c>
      <c r="AT356" s="117" t="s">
        <v>68</v>
      </c>
      <c r="AU356" s="117" t="s">
        <v>77</v>
      </c>
      <c r="AY356" s="110" t="s">
        <v>121</v>
      </c>
      <c r="BK356" s="118">
        <f>SUM(BK357:BK372)</f>
        <v>0</v>
      </c>
    </row>
    <row r="357" spans="2:65" s="1" customFormat="1" ht="20.45" customHeight="1">
      <c r="B357" s="121"/>
      <c r="C357" s="122" t="s">
        <v>522</v>
      </c>
      <c r="D357" s="122" t="s">
        <v>123</v>
      </c>
      <c r="E357" s="123" t="s">
        <v>523</v>
      </c>
      <c r="F357" s="124" t="s">
        <v>524</v>
      </c>
      <c r="G357" s="125" t="s">
        <v>171</v>
      </c>
      <c r="H357" s="126">
        <v>162</v>
      </c>
      <c r="I357" s="260">
        <v>0</v>
      </c>
      <c r="J357" s="127">
        <f>ROUND(I357*H357,2)</f>
        <v>0</v>
      </c>
      <c r="K357" s="124" t="s">
        <v>127</v>
      </c>
      <c r="L357" s="26"/>
      <c r="M357" s="46" t="s">
        <v>3</v>
      </c>
      <c r="N357" s="128" t="s">
        <v>40</v>
      </c>
      <c r="O357" s="129">
        <v>11.256</v>
      </c>
      <c r="P357" s="129">
        <f>O357*H357</f>
        <v>1823.472</v>
      </c>
      <c r="Q357" s="129">
        <v>0.08756</v>
      </c>
      <c r="R357" s="129">
        <f>Q357*H357</f>
        <v>14.18472</v>
      </c>
      <c r="S357" s="129">
        <v>0</v>
      </c>
      <c r="T357" s="130">
        <f>S357*H357</f>
        <v>0</v>
      </c>
      <c r="AR357" s="15" t="s">
        <v>128</v>
      </c>
      <c r="AT357" s="15" t="s">
        <v>123</v>
      </c>
      <c r="AU357" s="15" t="s">
        <v>79</v>
      </c>
      <c r="AY357" s="15" t="s">
        <v>121</v>
      </c>
      <c r="BE357" s="131">
        <f>IF(N357="základní",J357,0)</f>
        <v>0</v>
      </c>
      <c r="BF357" s="131">
        <f>IF(N357="snížená",J357,0)</f>
        <v>0</v>
      </c>
      <c r="BG357" s="131">
        <f>IF(N357="zákl. přenesená",J357,0)</f>
        <v>0</v>
      </c>
      <c r="BH357" s="131">
        <f>IF(N357="sníž. přenesená",J357,0)</f>
        <v>0</v>
      </c>
      <c r="BI357" s="131">
        <f>IF(N357="nulová",J357,0)</f>
        <v>0</v>
      </c>
      <c r="BJ357" s="15" t="s">
        <v>77</v>
      </c>
      <c r="BK357" s="131">
        <f>ROUND(I357*H357,2)</f>
        <v>0</v>
      </c>
      <c r="BL357" s="15" t="s">
        <v>128</v>
      </c>
      <c r="BM357" s="15" t="s">
        <v>525</v>
      </c>
    </row>
    <row r="358" spans="2:47" s="1" customFormat="1" ht="12">
      <c r="B358" s="26"/>
      <c r="D358" s="132" t="s">
        <v>130</v>
      </c>
      <c r="F358" s="133" t="s">
        <v>526</v>
      </c>
      <c r="L358" s="26"/>
      <c r="M358" s="134"/>
      <c r="N358" s="47"/>
      <c r="O358" s="47"/>
      <c r="P358" s="47"/>
      <c r="Q358" s="47"/>
      <c r="R358" s="47"/>
      <c r="S358" s="47"/>
      <c r="T358" s="48"/>
      <c r="AT358" s="15" t="s">
        <v>130</v>
      </c>
      <c r="AU358" s="15" t="s">
        <v>79</v>
      </c>
    </row>
    <row r="359" spans="2:47" s="1" customFormat="1" ht="156">
      <c r="B359" s="26"/>
      <c r="D359" s="132" t="s">
        <v>132</v>
      </c>
      <c r="F359" s="135" t="s">
        <v>527</v>
      </c>
      <c r="L359" s="26"/>
      <c r="M359" s="134"/>
      <c r="N359" s="47"/>
      <c r="O359" s="47"/>
      <c r="P359" s="47"/>
      <c r="Q359" s="47"/>
      <c r="R359" s="47"/>
      <c r="S359" s="47"/>
      <c r="T359" s="48"/>
      <c r="AT359" s="15" t="s">
        <v>132</v>
      </c>
      <c r="AU359" s="15" t="s">
        <v>79</v>
      </c>
    </row>
    <row r="360" spans="2:65" s="1" customFormat="1" ht="14.45" customHeight="1">
      <c r="B360" s="121"/>
      <c r="C360" s="149" t="s">
        <v>528</v>
      </c>
      <c r="D360" s="149" t="s">
        <v>235</v>
      </c>
      <c r="E360" s="150" t="s">
        <v>529</v>
      </c>
      <c r="F360" s="151" t="s">
        <v>530</v>
      </c>
      <c r="G360" s="152" t="s">
        <v>335</v>
      </c>
      <c r="H360" s="153">
        <v>16235</v>
      </c>
      <c r="I360" s="262">
        <v>0</v>
      </c>
      <c r="J360" s="154">
        <f>ROUND(I360*H360,2)</f>
        <v>0</v>
      </c>
      <c r="K360" s="151" t="s">
        <v>3</v>
      </c>
      <c r="L360" s="155"/>
      <c r="M360" s="156" t="s">
        <v>3</v>
      </c>
      <c r="N360" s="157" t="s">
        <v>40</v>
      </c>
      <c r="O360" s="129">
        <v>0</v>
      </c>
      <c r="P360" s="129">
        <f>O360*H360</f>
        <v>0</v>
      </c>
      <c r="Q360" s="129">
        <v>0.001</v>
      </c>
      <c r="R360" s="129">
        <f>Q360*H360</f>
        <v>16.235</v>
      </c>
      <c r="S360" s="129">
        <v>0</v>
      </c>
      <c r="T360" s="130">
        <f>S360*H360</f>
        <v>0</v>
      </c>
      <c r="AR360" s="15" t="s">
        <v>175</v>
      </c>
      <c r="AT360" s="15" t="s">
        <v>235</v>
      </c>
      <c r="AU360" s="15" t="s">
        <v>79</v>
      </c>
      <c r="AY360" s="15" t="s">
        <v>121</v>
      </c>
      <c r="BE360" s="131">
        <f>IF(N360="základní",J360,0)</f>
        <v>0</v>
      </c>
      <c r="BF360" s="131">
        <f>IF(N360="snížená",J360,0)</f>
        <v>0</v>
      </c>
      <c r="BG360" s="131">
        <f>IF(N360="zákl. přenesená",J360,0)</f>
        <v>0</v>
      </c>
      <c r="BH360" s="131">
        <f>IF(N360="sníž. přenesená",J360,0)</f>
        <v>0</v>
      </c>
      <c r="BI360" s="131">
        <f>IF(N360="nulová",J360,0)</f>
        <v>0</v>
      </c>
      <c r="BJ360" s="15" t="s">
        <v>77</v>
      </c>
      <c r="BK360" s="131">
        <f>ROUND(I360*H360,2)</f>
        <v>0</v>
      </c>
      <c r="BL360" s="15" t="s">
        <v>128</v>
      </c>
      <c r="BM360" s="15" t="s">
        <v>531</v>
      </c>
    </row>
    <row r="361" spans="2:47" s="1" customFormat="1" ht="12">
      <c r="B361" s="26"/>
      <c r="D361" s="132" t="s">
        <v>130</v>
      </c>
      <c r="F361" s="133" t="s">
        <v>530</v>
      </c>
      <c r="L361" s="26"/>
      <c r="M361" s="134"/>
      <c r="N361" s="47"/>
      <c r="O361" s="47"/>
      <c r="P361" s="47"/>
      <c r="Q361" s="47"/>
      <c r="R361" s="47"/>
      <c r="S361" s="47"/>
      <c r="T361" s="48"/>
      <c r="AT361" s="15" t="s">
        <v>130</v>
      </c>
      <c r="AU361" s="15" t="s">
        <v>79</v>
      </c>
    </row>
    <row r="362" spans="2:47" s="1" customFormat="1" ht="19.5">
      <c r="B362" s="26"/>
      <c r="D362" s="132" t="s">
        <v>461</v>
      </c>
      <c r="F362" s="135" t="s">
        <v>532</v>
      </c>
      <c r="L362" s="26"/>
      <c r="M362" s="134"/>
      <c r="N362" s="47"/>
      <c r="O362" s="47"/>
      <c r="P362" s="47"/>
      <c r="Q362" s="47"/>
      <c r="R362" s="47"/>
      <c r="S362" s="47"/>
      <c r="T362" s="48"/>
      <c r="AT362" s="15" t="s">
        <v>461</v>
      </c>
      <c r="AU362" s="15" t="s">
        <v>79</v>
      </c>
    </row>
    <row r="363" spans="2:65" s="1" customFormat="1" ht="20.45" customHeight="1">
      <c r="B363" s="121"/>
      <c r="C363" s="122" t="s">
        <v>533</v>
      </c>
      <c r="D363" s="122" t="s">
        <v>123</v>
      </c>
      <c r="E363" s="123" t="s">
        <v>534</v>
      </c>
      <c r="F363" s="124" t="s">
        <v>535</v>
      </c>
      <c r="G363" s="125" t="s">
        <v>150</v>
      </c>
      <c r="H363" s="126">
        <v>25.622</v>
      </c>
      <c r="I363" s="260">
        <v>0</v>
      </c>
      <c r="J363" s="127">
        <f>ROUND(I363*H363,2)</f>
        <v>0</v>
      </c>
      <c r="K363" s="124" t="s">
        <v>127</v>
      </c>
      <c r="L363" s="26"/>
      <c r="M363" s="46" t="s">
        <v>3</v>
      </c>
      <c r="N363" s="128" t="s">
        <v>40</v>
      </c>
      <c r="O363" s="129">
        <v>0.47</v>
      </c>
      <c r="P363" s="129">
        <f>O363*H363</f>
        <v>12.04234</v>
      </c>
      <c r="Q363" s="129">
        <v>0.008</v>
      </c>
      <c r="R363" s="129">
        <f>Q363*H363</f>
        <v>0.204976</v>
      </c>
      <c r="S363" s="129">
        <v>0</v>
      </c>
      <c r="T363" s="130">
        <f>S363*H363</f>
        <v>0</v>
      </c>
      <c r="AR363" s="15" t="s">
        <v>128</v>
      </c>
      <c r="AT363" s="15" t="s">
        <v>123</v>
      </c>
      <c r="AU363" s="15" t="s">
        <v>79</v>
      </c>
      <c r="AY363" s="15" t="s">
        <v>121</v>
      </c>
      <c r="BE363" s="131">
        <f>IF(N363="základní",J363,0)</f>
        <v>0</v>
      </c>
      <c r="BF363" s="131">
        <f>IF(N363="snížená",J363,0)</f>
        <v>0</v>
      </c>
      <c r="BG363" s="131">
        <f>IF(N363="zákl. přenesená",J363,0)</f>
        <v>0</v>
      </c>
      <c r="BH363" s="131">
        <f>IF(N363="sníž. přenesená",J363,0)</f>
        <v>0</v>
      </c>
      <c r="BI363" s="131">
        <f>IF(N363="nulová",J363,0)</f>
        <v>0</v>
      </c>
      <c r="BJ363" s="15" t="s">
        <v>77</v>
      </c>
      <c r="BK363" s="131">
        <f>ROUND(I363*H363,2)</f>
        <v>0</v>
      </c>
      <c r="BL363" s="15" t="s">
        <v>128</v>
      </c>
      <c r="BM363" s="15" t="s">
        <v>536</v>
      </c>
    </row>
    <row r="364" spans="2:47" s="1" customFormat="1" ht="19.5">
      <c r="B364" s="26"/>
      <c r="D364" s="132" t="s">
        <v>130</v>
      </c>
      <c r="F364" s="133" t="s">
        <v>537</v>
      </c>
      <c r="L364" s="26"/>
      <c r="M364" s="134"/>
      <c r="N364" s="47"/>
      <c r="O364" s="47"/>
      <c r="P364" s="47"/>
      <c r="Q364" s="47"/>
      <c r="R364" s="47"/>
      <c r="S364" s="47"/>
      <c r="T364" s="48"/>
      <c r="AT364" s="15" t="s">
        <v>130</v>
      </c>
      <c r="AU364" s="15" t="s">
        <v>79</v>
      </c>
    </row>
    <row r="365" spans="2:47" s="1" customFormat="1" ht="39">
      <c r="B365" s="26"/>
      <c r="D365" s="132" t="s">
        <v>132</v>
      </c>
      <c r="F365" s="135" t="s">
        <v>538</v>
      </c>
      <c r="L365" s="26"/>
      <c r="M365" s="134"/>
      <c r="N365" s="47"/>
      <c r="O365" s="47"/>
      <c r="P365" s="47"/>
      <c r="Q365" s="47"/>
      <c r="R365" s="47"/>
      <c r="S365" s="47"/>
      <c r="T365" s="48"/>
      <c r="AT365" s="15" t="s">
        <v>132</v>
      </c>
      <c r="AU365" s="15" t="s">
        <v>79</v>
      </c>
    </row>
    <row r="366" spans="2:51" s="11" customFormat="1" ht="12">
      <c r="B366" s="136"/>
      <c r="D366" s="132" t="s">
        <v>134</v>
      </c>
      <c r="E366" s="137" t="s">
        <v>3</v>
      </c>
      <c r="F366" s="138" t="s">
        <v>539</v>
      </c>
      <c r="H366" s="139">
        <v>25.622</v>
      </c>
      <c r="L366" s="136"/>
      <c r="M366" s="140"/>
      <c r="N366" s="141"/>
      <c r="O366" s="141"/>
      <c r="P366" s="141"/>
      <c r="Q366" s="141"/>
      <c r="R366" s="141"/>
      <c r="S366" s="141"/>
      <c r="T366" s="142"/>
      <c r="AT366" s="137" t="s">
        <v>134</v>
      </c>
      <c r="AU366" s="137" t="s">
        <v>79</v>
      </c>
      <c r="AV366" s="11" t="s">
        <v>79</v>
      </c>
      <c r="AW366" s="11" t="s">
        <v>31</v>
      </c>
      <c r="AX366" s="11" t="s">
        <v>77</v>
      </c>
      <c r="AY366" s="137" t="s">
        <v>121</v>
      </c>
    </row>
    <row r="367" spans="2:65" s="1" customFormat="1" ht="20.45" customHeight="1">
      <c r="B367" s="121"/>
      <c r="C367" s="122" t="s">
        <v>540</v>
      </c>
      <c r="D367" s="122" t="s">
        <v>123</v>
      </c>
      <c r="E367" s="123" t="s">
        <v>541</v>
      </c>
      <c r="F367" s="124" t="s">
        <v>542</v>
      </c>
      <c r="G367" s="125" t="s">
        <v>150</v>
      </c>
      <c r="H367" s="126">
        <v>25.622</v>
      </c>
      <c r="I367" s="260">
        <v>0</v>
      </c>
      <c r="J367" s="127">
        <f>ROUND(I367*H367,2)</f>
        <v>0</v>
      </c>
      <c r="K367" s="124" t="s">
        <v>127</v>
      </c>
      <c r="L367" s="26"/>
      <c r="M367" s="46" t="s">
        <v>3</v>
      </c>
      <c r="N367" s="128" t="s">
        <v>40</v>
      </c>
      <c r="O367" s="129">
        <v>0.33</v>
      </c>
      <c r="P367" s="129">
        <f>O367*H367</f>
        <v>8.45526</v>
      </c>
      <c r="Q367" s="129">
        <v>0.0027</v>
      </c>
      <c r="R367" s="129">
        <f>Q367*H367</f>
        <v>0.0691794</v>
      </c>
      <c r="S367" s="129">
        <v>0</v>
      </c>
      <c r="T367" s="130">
        <f>S367*H367</f>
        <v>0</v>
      </c>
      <c r="AR367" s="15" t="s">
        <v>128</v>
      </c>
      <c r="AT367" s="15" t="s">
        <v>123</v>
      </c>
      <c r="AU367" s="15" t="s">
        <v>79</v>
      </c>
      <c r="AY367" s="15" t="s">
        <v>121</v>
      </c>
      <c r="BE367" s="131">
        <f>IF(N367="základní",J367,0)</f>
        <v>0</v>
      </c>
      <c r="BF367" s="131">
        <f>IF(N367="snížená",J367,0)</f>
        <v>0</v>
      </c>
      <c r="BG367" s="131">
        <f>IF(N367="zákl. přenesená",J367,0)</f>
        <v>0</v>
      </c>
      <c r="BH367" s="131">
        <f>IF(N367="sníž. přenesená",J367,0)</f>
        <v>0</v>
      </c>
      <c r="BI367" s="131">
        <f>IF(N367="nulová",J367,0)</f>
        <v>0</v>
      </c>
      <c r="BJ367" s="15" t="s">
        <v>77</v>
      </c>
      <c r="BK367" s="131">
        <f>ROUND(I367*H367,2)</f>
        <v>0</v>
      </c>
      <c r="BL367" s="15" t="s">
        <v>128</v>
      </c>
      <c r="BM367" s="15" t="s">
        <v>543</v>
      </c>
    </row>
    <row r="368" spans="2:47" s="1" customFormat="1" ht="19.5">
      <c r="B368" s="26"/>
      <c r="D368" s="132" t="s">
        <v>130</v>
      </c>
      <c r="F368" s="133" t="s">
        <v>544</v>
      </c>
      <c r="L368" s="26"/>
      <c r="M368" s="134"/>
      <c r="N368" s="47"/>
      <c r="O368" s="47"/>
      <c r="P368" s="47"/>
      <c r="Q368" s="47"/>
      <c r="R368" s="47"/>
      <c r="S368" s="47"/>
      <c r="T368" s="48"/>
      <c r="AT368" s="15" t="s">
        <v>130</v>
      </c>
      <c r="AU368" s="15" t="s">
        <v>79</v>
      </c>
    </row>
    <row r="369" spans="2:47" s="1" customFormat="1" ht="39">
      <c r="B369" s="26"/>
      <c r="D369" s="132" t="s">
        <v>132</v>
      </c>
      <c r="F369" s="135" t="s">
        <v>538</v>
      </c>
      <c r="L369" s="26"/>
      <c r="M369" s="134"/>
      <c r="N369" s="47"/>
      <c r="O369" s="47"/>
      <c r="P369" s="47"/>
      <c r="Q369" s="47"/>
      <c r="R369" s="47"/>
      <c r="S369" s="47"/>
      <c r="T369" s="48"/>
      <c r="AT369" s="15" t="s">
        <v>132</v>
      </c>
      <c r="AU369" s="15" t="s">
        <v>79</v>
      </c>
    </row>
    <row r="370" spans="2:65" s="1" customFormat="1" ht="20.45" customHeight="1">
      <c r="B370" s="121"/>
      <c r="C370" s="122" t="s">
        <v>545</v>
      </c>
      <c r="D370" s="122" t="s">
        <v>123</v>
      </c>
      <c r="E370" s="123" t="s">
        <v>546</v>
      </c>
      <c r="F370" s="124" t="s">
        <v>547</v>
      </c>
      <c r="G370" s="125" t="s">
        <v>150</v>
      </c>
      <c r="H370" s="126">
        <v>3.14</v>
      </c>
      <c r="I370" s="260">
        <v>0</v>
      </c>
      <c r="J370" s="127">
        <f>ROUND(I370*H370,2)</f>
        <v>0</v>
      </c>
      <c r="K370" s="124" t="s">
        <v>127</v>
      </c>
      <c r="L370" s="26"/>
      <c r="M370" s="46" t="s">
        <v>3</v>
      </c>
      <c r="N370" s="128" t="s">
        <v>40</v>
      </c>
      <c r="O370" s="129">
        <v>0.377</v>
      </c>
      <c r="P370" s="129">
        <f>O370*H370</f>
        <v>1.18378</v>
      </c>
      <c r="Q370" s="129">
        <v>0.05313</v>
      </c>
      <c r="R370" s="129">
        <f>Q370*H370</f>
        <v>0.1668282</v>
      </c>
      <c r="S370" s="129">
        <v>0</v>
      </c>
      <c r="T370" s="130">
        <f>S370*H370</f>
        <v>0</v>
      </c>
      <c r="AR370" s="15" t="s">
        <v>128</v>
      </c>
      <c r="AT370" s="15" t="s">
        <v>123</v>
      </c>
      <c r="AU370" s="15" t="s">
        <v>79</v>
      </c>
      <c r="AY370" s="15" t="s">
        <v>121</v>
      </c>
      <c r="BE370" s="131">
        <f>IF(N370="základní",J370,0)</f>
        <v>0</v>
      </c>
      <c r="BF370" s="131">
        <f>IF(N370="snížená",J370,0)</f>
        <v>0</v>
      </c>
      <c r="BG370" s="131">
        <f>IF(N370="zákl. přenesená",J370,0)</f>
        <v>0</v>
      </c>
      <c r="BH370" s="131">
        <f>IF(N370="sníž. přenesená",J370,0)</f>
        <v>0</v>
      </c>
      <c r="BI370" s="131">
        <f>IF(N370="nulová",J370,0)</f>
        <v>0</v>
      </c>
      <c r="BJ370" s="15" t="s">
        <v>77</v>
      </c>
      <c r="BK370" s="131">
        <f>ROUND(I370*H370,2)</f>
        <v>0</v>
      </c>
      <c r="BL370" s="15" t="s">
        <v>128</v>
      </c>
      <c r="BM370" s="15" t="s">
        <v>548</v>
      </c>
    </row>
    <row r="371" spans="2:47" s="1" customFormat="1" ht="12">
      <c r="B371" s="26"/>
      <c r="D371" s="132" t="s">
        <v>130</v>
      </c>
      <c r="F371" s="133" t="s">
        <v>549</v>
      </c>
      <c r="L371" s="26"/>
      <c r="M371" s="134"/>
      <c r="N371" s="47"/>
      <c r="O371" s="47"/>
      <c r="P371" s="47"/>
      <c r="Q371" s="47"/>
      <c r="R371" s="47"/>
      <c r="S371" s="47"/>
      <c r="T371" s="48"/>
      <c r="AT371" s="15" t="s">
        <v>130</v>
      </c>
      <c r="AU371" s="15" t="s">
        <v>79</v>
      </c>
    </row>
    <row r="372" spans="2:51" s="11" customFormat="1" ht="12">
      <c r="B372" s="136"/>
      <c r="D372" s="132" t="s">
        <v>134</v>
      </c>
      <c r="E372" s="137" t="s">
        <v>3</v>
      </c>
      <c r="F372" s="138" t="s">
        <v>550</v>
      </c>
      <c r="H372" s="139">
        <v>3.14</v>
      </c>
      <c r="L372" s="136"/>
      <c r="M372" s="140"/>
      <c r="N372" s="141"/>
      <c r="O372" s="141"/>
      <c r="P372" s="141"/>
      <c r="Q372" s="141"/>
      <c r="R372" s="141"/>
      <c r="S372" s="141"/>
      <c r="T372" s="142"/>
      <c r="AT372" s="137" t="s">
        <v>134</v>
      </c>
      <c r="AU372" s="137" t="s">
        <v>79</v>
      </c>
      <c r="AV372" s="11" t="s">
        <v>79</v>
      </c>
      <c r="AW372" s="11" t="s">
        <v>31</v>
      </c>
      <c r="AX372" s="11" t="s">
        <v>77</v>
      </c>
      <c r="AY372" s="137" t="s">
        <v>121</v>
      </c>
    </row>
    <row r="373" spans="2:63" s="10" customFormat="1" ht="22.9" customHeight="1">
      <c r="B373" s="109"/>
      <c r="D373" s="110" t="s">
        <v>68</v>
      </c>
      <c r="E373" s="119" t="s">
        <v>175</v>
      </c>
      <c r="F373" s="119" t="s">
        <v>551</v>
      </c>
      <c r="J373" s="120">
        <f>BK373</f>
        <v>0</v>
      </c>
      <c r="L373" s="109"/>
      <c r="M373" s="113"/>
      <c r="N373" s="114"/>
      <c r="O373" s="114"/>
      <c r="P373" s="115">
        <f>SUM(P374:P403)</f>
        <v>51.532112999999995</v>
      </c>
      <c r="Q373" s="114"/>
      <c r="R373" s="115">
        <f>SUM(R374:R403)</f>
        <v>17.49585807</v>
      </c>
      <c r="S373" s="114"/>
      <c r="T373" s="116">
        <f>SUM(T374:T403)</f>
        <v>0.29600000000000004</v>
      </c>
      <c r="AR373" s="110" t="s">
        <v>77</v>
      </c>
      <c r="AT373" s="117" t="s">
        <v>68</v>
      </c>
      <c r="AU373" s="117" t="s">
        <v>77</v>
      </c>
      <c r="AY373" s="110" t="s">
        <v>121</v>
      </c>
      <c r="BK373" s="118">
        <f>SUM(BK374:BK403)</f>
        <v>0</v>
      </c>
    </row>
    <row r="374" spans="2:65" s="1" customFormat="1" ht="20.45" customHeight="1">
      <c r="B374" s="121"/>
      <c r="C374" s="122" t="s">
        <v>552</v>
      </c>
      <c r="D374" s="122" t="s">
        <v>123</v>
      </c>
      <c r="E374" s="123" t="s">
        <v>553</v>
      </c>
      <c r="F374" s="124" t="s">
        <v>554</v>
      </c>
      <c r="G374" s="125" t="s">
        <v>171</v>
      </c>
      <c r="H374" s="126">
        <v>11.5</v>
      </c>
      <c r="I374" s="260">
        <v>0</v>
      </c>
      <c r="J374" s="127">
        <f>ROUND(I374*H374,2)</f>
        <v>0</v>
      </c>
      <c r="K374" s="124" t="s">
        <v>127</v>
      </c>
      <c r="L374" s="26"/>
      <c r="M374" s="46" t="s">
        <v>3</v>
      </c>
      <c r="N374" s="128" t="s">
        <v>40</v>
      </c>
      <c r="O374" s="129">
        <v>1.637</v>
      </c>
      <c r="P374" s="129">
        <f>O374*H374</f>
        <v>18.8255</v>
      </c>
      <c r="Q374" s="129">
        <v>2E-05</v>
      </c>
      <c r="R374" s="129">
        <f>Q374*H374</f>
        <v>0.00023</v>
      </c>
      <c r="S374" s="129">
        <v>0</v>
      </c>
      <c r="T374" s="130">
        <f>S374*H374</f>
        <v>0</v>
      </c>
      <c r="AR374" s="15" t="s">
        <v>128</v>
      </c>
      <c r="AT374" s="15" t="s">
        <v>123</v>
      </c>
      <c r="AU374" s="15" t="s">
        <v>79</v>
      </c>
      <c r="AY374" s="15" t="s">
        <v>121</v>
      </c>
      <c r="BE374" s="131">
        <f>IF(N374="základní",J374,0)</f>
        <v>0</v>
      </c>
      <c r="BF374" s="131">
        <f>IF(N374="snížená",J374,0)</f>
        <v>0</v>
      </c>
      <c r="BG374" s="131">
        <f>IF(N374="zákl. přenesená",J374,0)</f>
        <v>0</v>
      </c>
      <c r="BH374" s="131">
        <f>IF(N374="sníž. přenesená",J374,0)</f>
        <v>0</v>
      </c>
      <c r="BI374" s="131">
        <f>IF(N374="nulová",J374,0)</f>
        <v>0</v>
      </c>
      <c r="BJ374" s="15" t="s">
        <v>77</v>
      </c>
      <c r="BK374" s="131">
        <f>ROUND(I374*H374,2)</f>
        <v>0</v>
      </c>
      <c r="BL374" s="15" t="s">
        <v>128</v>
      </c>
      <c r="BM374" s="15" t="s">
        <v>555</v>
      </c>
    </row>
    <row r="375" spans="2:47" s="1" customFormat="1" ht="19.5">
      <c r="B375" s="26"/>
      <c r="D375" s="132" t="s">
        <v>130</v>
      </c>
      <c r="F375" s="133" t="s">
        <v>556</v>
      </c>
      <c r="L375" s="26"/>
      <c r="M375" s="134"/>
      <c r="N375" s="47"/>
      <c r="O375" s="47"/>
      <c r="P375" s="47"/>
      <c r="Q375" s="47"/>
      <c r="R375" s="47"/>
      <c r="S375" s="47"/>
      <c r="T375" s="48"/>
      <c r="AT375" s="15" t="s">
        <v>130</v>
      </c>
      <c r="AU375" s="15" t="s">
        <v>79</v>
      </c>
    </row>
    <row r="376" spans="2:47" s="1" customFormat="1" ht="29.25">
      <c r="B376" s="26"/>
      <c r="D376" s="132" t="s">
        <v>132</v>
      </c>
      <c r="F376" s="135" t="s">
        <v>557</v>
      </c>
      <c r="L376" s="26"/>
      <c r="M376" s="134"/>
      <c r="N376" s="47"/>
      <c r="O376" s="47"/>
      <c r="P376" s="47"/>
      <c r="Q376" s="47"/>
      <c r="R376" s="47"/>
      <c r="S376" s="47"/>
      <c r="T376" s="48"/>
      <c r="AT376" s="15" t="s">
        <v>132</v>
      </c>
      <c r="AU376" s="15" t="s">
        <v>79</v>
      </c>
    </row>
    <row r="377" spans="2:65" s="1" customFormat="1" ht="20.45" customHeight="1">
      <c r="B377" s="121"/>
      <c r="C377" s="149" t="s">
        <v>558</v>
      </c>
      <c r="D377" s="149" t="s">
        <v>235</v>
      </c>
      <c r="E377" s="150" t="s">
        <v>559</v>
      </c>
      <c r="F377" s="151" t="s">
        <v>560</v>
      </c>
      <c r="G377" s="152" t="s">
        <v>171</v>
      </c>
      <c r="H377" s="153">
        <v>11.615</v>
      </c>
      <c r="I377" s="262">
        <v>0</v>
      </c>
      <c r="J377" s="154">
        <f>ROUND(I377*H377,2)</f>
        <v>0</v>
      </c>
      <c r="K377" s="151" t="s">
        <v>127</v>
      </c>
      <c r="L377" s="155"/>
      <c r="M377" s="156" t="s">
        <v>3</v>
      </c>
      <c r="N377" s="157" t="s">
        <v>40</v>
      </c>
      <c r="O377" s="129">
        <v>0</v>
      </c>
      <c r="P377" s="129">
        <f>O377*H377</f>
        <v>0</v>
      </c>
      <c r="Q377" s="129">
        <v>1.384</v>
      </c>
      <c r="R377" s="129">
        <f>Q377*H377</f>
        <v>16.07516</v>
      </c>
      <c r="S377" s="129">
        <v>0</v>
      </c>
      <c r="T377" s="130">
        <f>S377*H377</f>
        <v>0</v>
      </c>
      <c r="AR377" s="15" t="s">
        <v>175</v>
      </c>
      <c r="AT377" s="15" t="s">
        <v>235</v>
      </c>
      <c r="AU377" s="15" t="s">
        <v>79</v>
      </c>
      <c r="AY377" s="15" t="s">
        <v>121</v>
      </c>
      <c r="BE377" s="131">
        <f>IF(N377="základní",J377,0)</f>
        <v>0</v>
      </c>
      <c r="BF377" s="131">
        <f>IF(N377="snížená",J377,0)</f>
        <v>0</v>
      </c>
      <c r="BG377" s="131">
        <f>IF(N377="zákl. přenesená",J377,0)</f>
        <v>0</v>
      </c>
      <c r="BH377" s="131">
        <f>IF(N377="sníž. přenesená",J377,0)</f>
        <v>0</v>
      </c>
      <c r="BI377" s="131">
        <f>IF(N377="nulová",J377,0)</f>
        <v>0</v>
      </c>
      <c r="BJ377" s="15" t="s">
        <v>77</v>
      </c>
      <c r="BK377" s="131">
        <f>ROUND(I377*H377,2)</f>
        <v>0</v>
      </c>
      <c r="BL377" s="15" t="s">
        <v>128</v>
      </c>
      <c r="BM377" s="15" t="s">
        <v>561</v>
      </c>
    </row>
    <row r="378" spans="2:47" s="1" customFormat="1" ht="12">
      <c r="B378" s="26"/>
      <c r="D378" s="132" t="s">
        <v>130</v>
      </c>
      <c r="F378" s="133" t="s">
        <v>560</v>
      </c>
      <c r="L378" s="26"/>
      <c r="M378" s="134"/>
      <c r="N378" s="47"/>
      <c r="O378" s="47"/>
      <c r="P378" s="47"/>
      <c r="Q378" s="47"/>
      <c r="R378" s="47"/>
      <c r="S378" s="47"/>
      <c r="T378" s="48"/>
      <c r="AT378" s="15" t="s">
        <v>130</v>
      </c>
      <c r="AU378" s="15" t="s">
        <v>79</v>
      </c>
    </row>
    <row r="379" spans="2:51" s="11" customFormat="1" ht="12">
      <c r="B379" s="136"/>
      <c r="D379" s="132" t="s">
        <v>134</v>
      </c>
      <c r="F379" s="138" t="s">
        <v>562</v>
      </c>
      <c r="H379" s="139">
        <v>11.615</v>
      </c>
      <c r="L379" s="136"/>
      <c r="M379" s="140"/>
      <c r="N379" s="141"/>
      <c r="O379" s="141"/>
      <c r="P379" s="141"/>
      <c r="Q379" s="141"/>
      <c r="R379" s="141"/>
      <c r="S379" s="141"/>
      <c r="T379" s="142"/>
      <c r="AT379" s="137" t="s">
        <v>134</v>
      </c>
      <c r="AU379" s="137" t="s">
        <v>79</v>
      </c>
      <c r="AV379" s="11" t="s">
        <v>79</v>
      </c>
      <c r="AW379" s="11" t="s">
        <v>4</v>
      </c>
      <c r="AX379" s="11" t="s">
        <v>77</v>
      </c>
      <c r="AY379" s="137" t="s">
        <v>121</v>
      </c>
    </row>
    <row r="380" spans="2:65" s="1" customFormat="1" ht="20.45" customHeight="1">
      <c r="B380" s="121"/>
      <c r="C380" s="122" t="s">
        <v>563</v>
      </c>
      <c r="D380" s="122" t="s">
        <v>123</v>
      </c>
      <c r="E380" s="123" t="s">
        <v>564</v>
      </c>
      <c r="F380" s="124" t="s">
        <v>565</v>
      </c>
      <c r="G380" s="125" t="s">
        <v>171</v>
      </c>
      <c r="H380" s="126">
        <v>162</v>
      </c>
      <c r="I380" s="260">
        <v>0</v>
      </c>
      <c r="J380" s="127">
        <f>ROUND(I380*H380,2)</f>
        <v>0</v>
      </c>
      <c r="K380" s="124" t="s">
        <v>127</v>
      </c>
      <c r="L380" s="26"/>
      <c r="M380" s="46" t="s">
        <v>3</v>
      </c>
      <c r="N380" s="128" t="s">
        <v>40</v>
      </c>
      <c r="O380" s="129">
        <v>0.049</v>
      </c>
      <c r="P380" s="129">
        <f>O380*H380</f>
        <v>7.938000000000001</v>
      </c>
      <c r="Q380" s="129">
        <v>0</v>
      </c>
      <c r="R380" s="129">
        <f>Q380*H380</f>
        <v>0</v>
      </c>
      <c r="S380" s="129">
        <v>0</v>
      </c>
      <c r="T380" s="130">
        <f>S380*H380</f>
        <v>0</v>
      </c>
      <c r="AR380" s="15" t="s">
        <v>128</v>
      </c>
      <c r="AT380" s="15" t="s">
        <v>123</v>
      </c>
      <c r="AU380" s="15" t="s">
        <v>79</v>
      </c>
      <c r="AY380" s="15" t="s">
        <v>121</v>
      </c>
      <c r="BE380" s="131">
        <f>IF(N380="základní",J380,0)</f>
        <v>0</v>
      </c>
      <c r="BF380" s="131">
        <f>IF(N380="snížená",J380,0)</f>
        <v>0</v>
      </c>
      <c r="BG380" s="131">
        <f>IF(N380="zákl. přenesená",J380,0)</f>
        <v>0</v>
      </c>
      <c r="BH380" s="131">
        <f>IF(N380="sníž. přenesená",J380,0)</f>
        <v>0</v>
      </c>
      <c r="BI380" s="131">
        <f>IF(N380="nulová",J380,0)</f>
        <v>0</v>
      </c>
      <c r="BJ380" s="15" t="s">
        <v>77</v>
      </c>
      <c r="BK380" s="131">
        <f>ROUND(I380*H380,2)</f>
        <v>0</v>
      </c>
      <c r="BL380" s="15" t="s">
        <v>128</v>
      </c>
      <c r="BM380" s="15" t="s">
        <v>566</v>
      </c>
    </row>
    <row r="381" spans="2:47" s="1" customFormat="1" ht="12">
      <c r="B381" s="26"/>
      <c r="D381" s="132" t="s">
        <v>130</v>
      </c>
      <c r="F381" s="133" t="s">
        <v>567</v>
      </c>
      <c r="L381" s="26"/>
      <c r="M381" s="134"/>
      <c r="N381" s="47"/>
      <c r="O381" s="47"/>
      <c r="P381" s="47"/>
      <c r="Q381" s="47"/>
      <c r="R381" s="47"/>
      <c r="S381" s="47"/>
      <c r="T381" s="48"/>
      <c r="AT381" s="15" t="s">
        <v>130</v>
      </c>
      <c r="AU381" s="15" t="s">
        <v>79</v>
      </c>
    </row>
    <row r="382" spans="2:47" s="1" customFormat="1" ht="29.25">
      <c r="B382" s="26"/>
      <c r="D382" s="132" t="s">
        <v>132</v>
      </c>
      <c r="F382" s="135" t="s">
        <v>568</v>
      </c>
      <c r="L382" s="26"/>
      <c r="M382" s="134"/>
      <c r="N382" s="47"/>
      <c r="O382" s="47"/>
      <c r="P382" s="47"/>
      <c r="Q382" s="47"/>
      <c r="R382" s="47"/>
      <c r="S382" s="47"/>
      <c r="T382" s="48"/>
      <c r="AT382" s="15" t="s">
        <v>132</v>
      </c>
      <c r="AU382" s="15" t="s">
        <v>79</v>
      </c>
    </row>
    <row r="383" spans="2:65" s="1" customFormat="1" ht="20.45" customHeight="1">
      <c r="B383" s="121"/>
      <c r="C383" s="122" t="s">
        <v>569</v>
      </c>
      <c r="D383" s="122" t="s">
        <v>123</v>
      </c>
      <c r="E383" s="123" t="s">
        <v>570</v>
      </c>
      <c r="F383" s="124" t="s">
        <v>571</v>
      </c>
      <c r="G383" s="125" t="s">
        <v>126</v>
      </c>
      <c r="H383" s="126">
        <v>0.3</v>
      </c>
      <c r="I383" s="260">
        <v>0</v>
      </c>
      <c r="J383" s="127">
        <f>ROUND(I383*H383,2)</f>
        <v>0</v>
      </c>
      <c r="K383" s="124" t="s">
        <v>127</v>
      </c>
      <c r="L383" s="26"/>
      <c r="M383" s="46" t="s">
        <v>3</v>
      </c>
      <c r="N383" s="128" t="s">
        <v>40</v>
      </c>
      <c r="O383" s="129">
        <v>2.561</v>
      </c>
      <c r="P383" s="129">
        <f>O383*H383</f>
        <v>0.7683</v>
      </c>
      <c r="Q383" s="129">
        <v>2.47758</v>
      </c>
      <c r="R383" s="129">
        <f>Q383*H383</f>
        <v>0.743274</v>
      </c>
      <c r="S383" s="129">
        <v>0</v>
      </c>
      <c r="T383" s="130">
        <f>S383*H383</f>
        <v>0</v>
      </c>
      <c r="AR383" s="15" t="s">
        <v>128</v>
      </c>
      <c r="AT383" s="15" t="s">
        <v>123</v>
      </c>
      <c r="AU383" s="15" t="s">
        <v>79</v>
      </c>
      <c r="AY383" s="15" t="s">
        <v>121</v>
      </c>
      <c r="BE383" s="131">
        <f>IF(N383="základní",J383,0)</f>
        <v>0</v>
      </c>
      <c r="BF383" s="131">
        <f>IF(N383="snížená",J383,0)</f>
        <v>0</v>
      </c>
      <c r="BG383" s="131">
        <f>IF(N383="zákl. přenesená",J383,0)</f>
        <v>0</v>
      </c>
      <c r="BH383" s="131">
        <f>IF(N383="sníž. přenesená",J383,0)</f>
        <v>0</v>
      </c>
      <c r="BI383" s="131">
        <f>IF(N383="nulová",J383,0)</f>
        <v>0</v>
      </c>
      <c r="BJ383" s="15" t="s">
        <v>77</v>
      </c>
      <c r="BK383" s="131">
        <f>ROUND(I383*H383,2)</f>
        <v>0</v>
      </c>
      <c r="BL383" s="15" t="s">
        <v>128</v>
      </c>
      <c r="BM383" s="15" t="s">
        <v>572</v>
      </c>
    </row>
    <row r="384" spans="2:47" s="1" customFormat="1" ht="19.5">
      <c r="B384" s="26"/>
      <c r="D384" s="132" t="s">
        <v>130</v>
      </c>
      <c r="F384" s="133" t="s">
        <v>573</v>
      </c>
      <c r="L384" s="26"/>
      <c r="M384" s="134"/>
      <c r="N384" s="47"/>
      <c r="O384" s="47"/>
      <c r="P384" s="47"/>
      <c r="Q384" s="47"/>
      <c r="R384" s="47"/>
      <c r="S384" s="47"/>
      <c r="T384" s="48"/>
      <c r="AT384" s="15" t="s">
        <v>130</v>
      </c>
      <c r="AU384" s="15" t="s">
        <v>79</v>
      </c>
    </row>
    <row r="385" spans="2:47" s="1" customFormat="1" ht="29.25">
      <c r="B385" s="26"/>
      <c r="D385" s="132" t="s">
        <v>132</v>
      </c>
      <c r="F385" s="135" t="s">
        <v>574</v>
      </c>
      <c r="L385" s="26"/>
      <c r="M385" s="134"/>
      <c r="N385" s="47"/>
      <c r="O385" s="47"/>
      <c r="P385" s="47"/>
      <c r="Q385" s="47"/>
      <c r="R385" s="47"/>
      <c r="S385" s="47"/>
      <c r="T385" s="48"/>
      <c r="AT385" s="15" t="s">
        <v>132</v>
      </c>
      <c r="AU385" s="15" t="s">
        <v>79</v>
      </c>
    </row>
    <row r="386" spans="2:51" s="11" customFormat="1" ht="12">
      <c r="B386" s="136"/>
      <c r="D386" s="132" t="s">
        <v>134</v>
      </c>
      <c r="E386" s="137" t="s">
        <v>3</v>
      </c>
      <c r="F386" s="138" t="s">
        <v>575</v>
      </c>
      <c r="H386" s="139">
        <v>0.3</v>
      </c>
      <c r="L386" s="136"/>
      <c r="M386" s="140"/>
      <c r="N386" s="141"/>
      <c r="O386" s="141"/>
      <c r="P386" s="141"/>
      <c r="Q386" s="141"/>
      <c r="R386" s="141"/>
      <c r="S386" s="141"/>
      <c r="T386" s="142"/>
      <c r="AT386" s="137" t="s">
        <v>134</v>
      </c>
      <c r="AU386" s="137" t="s">
        <v>79</v>
      </c>
      <c r="AV386" s="11" t="s">
        <v>79</v>
      </c>
      <c r="AW386" s="11" t="s">
        <v>31</v>
      </c>
      <c r="AX386" s="11" t="s">
        <v>77</v>
      </c>
      <c r="AY386" s="137" t="s">
        <v>121</v>
      </c>
    </row>
    <row r="387" spans="2:65" s="1" customFormat="1" ht="20.45" customHeight="1">
      <c r="B387" s="121"/>
      <c r="C387" s="122" t="s">
        <v>576</v>
      </c>
      <c r="D387" s="122" t="s">
        <v>123</v>
      </c>
      <c r="E387" s="123" t="s">
        <v>577</v>
      </c>
      <c r="F387" s="124" t="s">
        <v>578</v>
      </c>
      <c r="G387" s="125" t="s">
        <v>150</v>
      </c>
      <c r="H387" s="126">
        <v>4</v>
      </c>
      <c r="I387" s="260">
        <v>0</v>
      </c>
      <c r="J387" s="127">
        <f>ROUND(I387*H387,2)</f>
        <v>0</v>
      </c>
      <c r="K387" s="124" t="s">
        <v>127</v>
      </c>
      <c r="L387" s="26"/>
      <c r="M387" s="46" t="s">
        <v>3</v>
      </c>
      <c r="N387" s="128" t="s">
        <v>40</v>
      </c>
      <c r="O387" s="129">
        <v>1.605</v>
      </c>
      <c r="P387" s="129">
        <f>O387*H387</f>
        <v>6.42</v>
      </c>
      <c r="Q387" s="129">
        <v>0.00581</v>
      </c>
      <c r="R387" s="129">
        <f>Q387*H387</f>
        <v>0.02324</v>
      </c>
      <c r="S387" s="129">
        <v>0</v>
      </c>
      <c r="T387" s="130">
        <f>S387*H387</f>
        <v>0</v>
      </c>
      <c r="AR387" s="15" t="s">
        <v>128</v>
      </c>
      <c r="AT387" s="15" t="s">
        <v>123</v>
      </c>
      <c r="AU387" s="15" t="s">
        <v>79</v>
      </c>
      <c r="AY387" s="15" t="s">
        <v>121</v>
      </c>
      <c r="BE387" s="131">
        <f>IF(N387="základní",J387,0)</f>
        <v>0</v>
      </c>
      <c r="BF387" s="131">
        <f>IF(N387="snížená",J387,0)</f>
        <v>0</v>
      </c>
      <c r="BG387" s="131">
        <f>IF(N387="zákl. přenesená",J387,0)</f>
        <v>0</v>
      </c>
      <c r="BH387" s="131">
        <f>IF(N387="sníž. přenesená",J387,0)</f>
        <v>0</v>
      </c>
      <c r="BI387" s="131">
        <f>IF(N387="nulová",J387,0)</f>
        <v>0</v>
      </c>
      <c r="BJ387" s="15" t="s">
        <v>77</v>
      </c>
      <c r="BK387" s="131">
        <f>ROUND(I387*H387,2)</f>
        <v>0</v>
      </c>
      <c r="BL387" s="15" t="s">
        <v>128</v>
      </c>
      <c r="BM387" s="15" t="s">
        <v>579</v>
      </c>
    </row>
    <row r="388" spans="2:47" s="1" customFormat="1" ht="12">
      <c r="B388" s="26"/>
      <c r="D388" s="132" t="s">
        <v>130</v>
      </c>
      <c r="F388" s="133" t="s">
        <v>580</v>
      </c>
      <c r="L388" s="26"/>
      <c r="M388" s="134"/>
      <c r="N388" s="47"/>
      <c r="O388" s="47"/>
      <c r="P388" s="47"/>
      <c r="Q388" s="47"/>
      <c r="R388" s="47"/>
      <c r="S388" s="47"/>
      <c r="T388" s="48"/>
      <c r="AT388" s="15" t="s">
        <v>130</v>
      </c>
      <c r="AU388" s="15" t="s">
        <v>79</v>
      </c>
    </row>
    <row r="389" spans="2:51" s="11" customFormat="1" ht="12">
      <c r="B389" s="136"/>
      <c r="D389" s="132" t="s">
        <v>134</v>
      </c>
      <c r="E389" s="137" t="s">
        <v>3</v>
      </c>
      <c r="F389" s="138" t="s">
        <v>581</v>
      </c>
      <c r="H389" s="139">
        <v>4</v>
      </c>
      <c r="L389" s="136"/>
      <c r="M389" s="140"/>
      <c r="N389" s="141"/>
      <c r="O389" s="141"/>
      <c r="P389" s="141"/>
      <c r="Q389" s="141"/>
      <c r="R389" s="141"/>
      <c r="S389" s="141"/>
      <c r="T389" s="142"/>
      <c r="AT389" s="137" t="s">
        <v>134</v>
      </c>
      <c r="AU389" s="137" t="s">
        <v>79</v>
      </c>
      <c r="AV389" s="11" t="s">
        <v>79</v>
      </c>
      <c r="AW389" s="11" t="s">
        <v>31</v>
      </c>
      <c r="AX389" s="11" t="s">
        <v>77</v>
      </c>
      <c r="AY389" s="137" t="s">
        <v>121</v>
      </c>
    </row>
    <row r="390" spans="2:65" s="1" customFormat="1" ht="20.45" customHeight="1">
      <c r="B390" s="121"/>
      <c r="C390" s="122" t="s">
        <v>582</v>
      </c>
      <c r="D390" s="122" t="s">
        <v>123</v>
      </c>
      <c r="E390" s="123" t="s">
        <v>583</v>
      </c>
      <c r="F390" s="124" t="s">
        <v>584</v>
      </c>
      <c r="G390" s="125" t="s">
        <v>238</v>
      </c>
      <c r="H390" s="126">
        <v>0.023</v>
      </c>
      <c r="I390" s="260">
        <v>0</v>
      </c>
      <c r="J390" s="127">
        <f>ROUND(I390*H390,2)</f>
        <v>0</v>
      </c>
      <c r="K390" s="124" t="s">
        <v>127</v>
      </c>
      <c r="L390" s="26"/>
      <c r="M390" s="46" t="s">
        <v>3</v>
      </c>
      <c r="N390" s="128" t="s">
        <v>40</v>
      </c>
      <c r="O390" s="129">
        <v>15.231</v>
      </c>
      <c r="P390" s="129">
        <f>O390*H390</f>
        <v>0.350313</v>
      </c>
      <c r="Q390" s="129">
        <v>1.00409</v>
      </c>
      <c r="R390" s="129">
        <f>Q390*H390</f>
        <v>0.023094069999999998</v>
      </c>
      <c r="S390" s="129">
        <v>0</v>
      </c>
      <c r="T390" s="130">
        <f>S390*H390</f>
        <v>0</v>
      </c>
      <c r="AR390" s="15" t="s">
        <v>128</v>
      </c>
      <c r="AT390" s="15" t="s">
        <v>123</v>
      </c>
      <c r="AU390" s="15" t="s">
        <v>79</v>
      </c>
      <c r="AY390" s="15" t="s">
        <v>121</v>
      </c>
      <c r="BE390" s="131">
        <f>IF(N390="základní",J390,0)</f>
        <v>0</v>
      </c>
      <c r="BF390" s="131">
        <f>IF(N390="snížená",J390,0)</f>
        <v>0</v>
      </c>
      <c r="BG390" s="131">
        <f>IF(N390="zákl. přenesená",J390,0)</f>
        <v>0</v>
      </c>
      <c r="BH390" s="131">
        <f>IF(N390="sníž. přenesená",J390,0)</f>
        <v>0</v>
      </c>
      <c r="BI390" s="131">
        <f>IF(N390="nulová",J390,0)</f>
        <v>0</v>
      </c>
      <c r="BJ390" s="15" t="s">
        <v>77</v>
      </c>
      <c r="BK390" s="131">
        <f>ROUND(I390*H390,2)</f>
        <v>0</v>
      </c>
      <c r="BL390" s="15" t="s">
        <v>128</v>
      </c>
      <c r="BM390" s="15" t="s">
        <v>585</v>
      </c>
    </row>
    <row r="391" spans="2:47" s="1" customFormat="1" ht="12">
      <c r="B391" s="26"/>
      <c r="D391" s="132" t="s">
        <v>130</v>
      </c>
      <c r="F391" s="133" t="s">
        <v>584</v>
      </c>
      <c r="L391" s="26"/>
      <c r="M391" s="134"/>
      <c r="N391" s="47"/>
      <c r="O391" s="47"/>
      <c r="P391" s="47"/>
      <c r="Q391" s="47"/>
      <c r="R391" s="47"/>
      <c r="S391" s="47"/>
      <c r="T391" s="48"/>
      <c r="AT391" s="15" t="s">
        <v>130</v>
      </c>
      <c r="AU391" s="15" t="s">
        <v>79</v>
      </c>
    </row>
    <row r="392" spans="2:51" s="11" customFormat="1" ht="12">
      <c r="B392" s="136"/>
      <c r="D392" s="132" t="s">
        <v>134</v>
      </c>
      <c r="E392" s="137" t="s">
        <v>3</v>
      </c>
      <c r="F392" s="138" t="s">
        <v>586</v>
      </c>
      <c r="H392" s="139">
        <v>0.023</v>
      </c>
      <c r="L392" s="136"/>
      <c r="M392" s="140"/>
      <c r="N392" s="141"/>
      <c r="O392" s="141"/>
      <c r="P392" s="141"/>
      <c r="Q392" s="141"/>
      <c r="R392" s="141"/>
      <c r="S392" s="141"/>
      <c r="T392" s="142"/>
      <c r="AT392" s="137" t="s">
        <v>134</v>
      </c>
      <c r="AU392" s="137" t="s">
        <v>79</v>
      </c>
      <c r="AV392" s="11" t="s">
        <v>79</v>
      </c>
      <c r="AW392" s="11" t="s">
        <v>31</v>
      </c>
      <c r="AX392" s="11" t="s">
        <v>77</v>
      </c>
      <c r="AY392" s="137" t="s">
        <v>121</v>
      </c>
    </row>
    <row r="393" spans="2:65" s="1" customFormat="1" ht="20.45" customHeight="1">
      <c r="B393" s="121"/>
      <c r="C393" s="122" t="s">
        <v>587</v>
      </c>
      <c r="D393" s="122" t="s">
        <v>123</v>
      </c>
      <c r="E393" s="123" t="s">
        <v>588</v>
      </c>
      <c r="F393" s="124" t="s">
        <v>589</v>
      </c>
      <c r="G393" s="125" t="s">
        <v>138</v>
      </c>
      <c r="H393" s="126">
        <v>1</v>
      </c>
      <c r="I393" s="260">
        <v>0</v>
      </c>
      <c r="J393" s="127">
        <f>ROUND(I393*H393,2)</f>
        <v>0</v>
      </c>
      <c r="K393" s="124" t="s">
        <v>127</v>
      </c>
      <c r="L393" s="26"/>
      <c r="M393" s="46" t="s">
        <v>3</v>
      </c>
      <c r="N393" s="128" t="s">
        <v>40</v>
      </c>
      <c r="O393" s="129">
        <v>1.492</v>
      </c>
      <c r="P393" s="129">
        <f>O393*H393</f>
        <v>1.492</v>
      </c>
      <c r="Q393" s="129">
        <v>0.21734</v>
      </c>
      <c r="R393" s="129">
        <f>Q393*H393</f>
        <v>0.21734</v>
      </c>
      <c r="S393" s="129">
        <v>0</v>
      </c>
      <c r="T393" s="130">
        <f>S393*H393</f>
        <v>0</v>
      </c>
      <c r="AR393" s="15" t="s">
        <v>128</v>
      </c>
      <c r="AT393" s="15" t="s">
        <v>123</v>
      </c>
      <c r="AU393" s="15" t="s">
        <v>79</v>
      </c>
      <c r="AY393" s="15" t="s">
        <v>121</v>
      </c>
      <c r="BE393" s="131">
        <f>IF(N393="základní",J393,0)</f>
        <v>0</v>
      </c>
      <c r="BF393" s="131">
        <f>IF(N393="snížená",J393,0)</f>
        <v>0</v>
      </c>
      <c r="BG393" s="131">
        <f>IF(N393="zákl. přenesená",J393,0)</f>
        <v>0</v>
      </c>
      <c r="BH393" s="131">
        <f>IF(N393="sníž. přenesená",J393,0)</f>
        <v>0</v>
      </c>
      <c r="BI393" s="131">
        <f>IF(N393="nulová",J393,0)</f>
        <v>0</v>
      </c>
      <c r="BJ393" s="15" t="s">
        <v>77</v>
      </c>
      <c r="BK393" s="131">
        <f>ROUND(I393*H393,2)</f>
        <v>0</v>
      </c>
      <c r="BL393" s="15" t="s">
        <v>128</v>
      </c>
      <c r="BM393" s="15" t="s">
        <v>590</v>
      </c>
    </row>
    <row r="394" spans="2:47" s="1" customFormat="1" ht="12">
      <c r="B394" s="26"/>
      <c r="D394" s="132" t="s">
        <v>130</v>
      </c>
      <c r="F394" s="133" t="s">
        <v>591</v>
      </c>
      <c r="L394" s="26"/>
      <c r="M394" s="134"/>
      <c r="N394" s="47"/>
      <c r="O394" s="47"/>
      <c r="P394" s="47"/>
      <c r="Q394" s="47"/>
      <c r="R394" s="47"/>
      <c r="S394" s="47"/>
      <c r="T394" s="48"/>
      <c r="AT394" s="15" t="s">
        <v>130</v>
      </c>
      <c r="AU394" s="15" t="s">
        <v>79</v>
      </c>
    </row>
    <row r="395" spans="2:47" s="1" customFormat="1" ht="146.25">
      <c r="B395" s="26"/>
      <c r="D395" s="132" t="s">
        <v>132</v>
      </c>
      <c r="F395" s="135" t="s">
        <v>592</v>
      </c>
      <c r="L395" s="26"/>
      <c r="M395" s="134"/>
      <c r="N395" s="47"/>
      <c r="O395" s="47"/>
      <c r="P395" s="47"/>
      <c r="Q395" s="47"/>
      <c r="R395" s="47"/>
      <c r="S395" s="47"/>
      <c r="T395" s="48"/>
      <c r="AT395" s="15" t="s">
        <v>132</v>
      </c>
      <c r="AU395" s="15" t="s">
        <v>79</v>
      </c>
    </row>
    <row r="396" spans="2:65" s="1" customFormat="1" ht="20.45" customHeight="1">
      <c r="B396" s="121"/>
      <c r="C396" s="149" t="s">
        <v>593</v>
      </c>
      <c r="D396" s="149" t="s">
        <v>235</v>
      </c>
      <c r="E396" s="150" t="s">
        <v>594</v>
      </c>
      <c r="F396" s="151" t="s">
        <v>595</v>
      </c>
      <c r="G396" s="152" t="s">
        <v>138</v>
      </c>
      <c r="H396" s="153">
        <v>1</v>
      </c>
      <c r="I396" s="262">
        <v>0</v>
      </c>
      <c r="J396" s="154">
        <f>ROUND(I396*H396,2)</f>
        <v>0</v>
      </c>
      <c r="K396" s="151" t="s">
        <v>127</v>
      </c>
      <c r="L396" s="155"/>
      <c r="M396" s="156" t="s">
        <v>3</v>
      </c>
      <c r="N396" s="157" t="s">
        <v>40</v>
      </c>
      <c r="O396" s="129">
        <v>0</v>
      </c>
      <c r="P396" s="129">
        <f>O396*H396</f>
        <v>0</v>
      </c>
      <c r="Q396" s="129">
        <v>0.102</v>
      </c>
      <c r="R396" s="129">
        <f>Q396*H396</f>
        <v>0.102</v>
      </c>
      <c r="S396" s="129">
        <v>0</v>
      </c>
      <c r="T396" s="130">
        <f>S396*H396</f>
        <v>0</v>
      </c>
      <c r="AR396" s="15" t="s">
        <v>175</v>
      </c>
      <c r="AT396" s="15" t="s">
        <v>235</v>
      </c>
      <c r="AU396" s="15" t="s">
        <v>79</v>
      </c>
      <c r="AY396" s="15" t="s">
        <v>121</v>
      </c>
      <c r="BE396" s="131">
        <f>IF(N396="základní",J396,0)</f>
        <v>0</v>
      </c>
      <c r="BF396" s="131">
        <f>IF(N396="snížená",J396,0)</f>
        <v>0</v>
      </c>
      <c r="BG396" s="131">
        <f>IF(N396="zákl. přenesená",J396,0)</f>
        <v>0</v>
      </c>
      <c r="BH396" s="131">
        <f>IF(N396="sníž. přenesená",J396,0)</f>
        <v>0</v>
      </c>
      <c r="BI396" s="131">
        <f>IF(N396="nulová",J396,0)</f>
        <v>0</v>
      </c>
      <c r="BJ396" s="15" t="s">
        <v>77</v>
      </c>
      <c r="BK396" s="131">
        <f>ROUND(I396*H396,2)</f>
        <v>0</v>
      </c>
      <c r="BL396" s="15" t="s">
        <v>128</v>
      </c>
      <c r="BM396" s="15" t="s">
        <v>596</v>
      </c>
    </row>
    <row r="397" spans="2:47" s="1" customFormat="1" ht="12">
      <c r="B397" s="26"/>
      <c r="D397" s="132" t="s">
        <v>130</v>
      </c>
      <c r="F397" s="133" t="s">
        <v>595</v>
      </c>
      <c r="L397" s="26"/>
      <c r="M397" s="134"/>
      <c r="N397" s="47"/>
      <c r="O397" s="47"/>
      <c r="P397" s="47"/>
      <c r="Q397" s="47"/>
      <c r="R397" s="47"/>
      <c r="S397" s="47"/>
      <c r="T397" s="48"/>
      <c r="AT397" s="15" t="s">
        <v>130</v>
      </c>
      <c r="AU397" s="15" t="s">
        <v>79</v>
      </c>
    </row>
    <row r="398" spans="2:65" s="1" customFormat="1" ht="20.45" customHeight="1">
      <c r="B398" s="121"/>
      <c r="C398" s="122" t="s">
        <v>597</v>
      </c>
      <c r="D398" s="122" t="s">
        <v>123</v>
      </c>
      <c r="E398" s="123" t="s">
        <v>598</v>
      </c>
      <c r="F398" s="124" t="s">
        <v>599</v>
      </c>
      <c r="G398" s="125" t="s">
        <v>138</v>
      </c>
      <c r="H398" s="126">
        <v>1</v>
      </c>
      <c r="I398" s="260">
        <v>0</v>
      </c>
      <c r="J398" s="127">
        <f>ROUND(I398*H398,2)</f>
        <v>0</v>
      </c>
      <c r="K398" s="124" t="s">
        <v>127</v>
      </c>
      <c r="L398" s="26"/>
      <c r="M398" s="46" t="s">
        <v>3</v>
      </c>
      <c r="N398" s="128" t="s">
        <v>40</v>
      </c>
      <c r="O398" s="129">
        <v>0.954</v>
      </c>
      <c r="P398" s="129">
        <f>O398*H398</f>
        <v>0.954</v>
      </c>
      <c r="Q398" s="129">
        <v>0</v>
      </c>
      <c r="R398" s="129">
        <f>Q398*H398</f>
        <v>0</v>
      </c>
      <c r="S398" s="129">
        <v>0.2</v>
      </c>
      <c r="T398" s="130">
        <f>S398*H398</f>
        <v>0.2</v>
      </c>
      <c r="AR398" s="15" t="s">
        <v>128</v>
      </c>
      <c r="AT398" s="15" t="s">
        <v>123</v>
      </c>
      <c r="AU398" s="15" t="s">
        <v>79</v>
      </c>
      <c r="AY398" s="15" t="s">
        <v>121</v>
      </c>
      <c r="BE398" s="131">
        <f>IF(N398="základní",J398,0)</f>
        <v>0</v>
      </c>
      <c r="BF398" s="131">
        <f>IF(N398="snížená",J398,0)</f>
        <v>0</v>
      </c>
      <c r="BG398" s="131">
        <f>IF(N398="zákl. přenesená",J398,0)</f>
        <v>0</v>
      </c>
      <c r="BH398" s="131">
        <f>IF(N398="sníž. přenesená",J398,0)</f>
        <v>0</v>
      </c>
      <c r="BI398" s="131">
        <f>IF(N398="nulová",J398,0)</f>
        <v>0</v>
      </c>
      <c r="BJ398" s="15" t="s">
        <v>77</v>
      </c>
      <c r="BK398" s="131">
        <f>ROUND(I398*H398,2)</f>
        <v>0</v>
      </c>
      <c r="BL398" s="15" t="s">
        <v>128</v>
      </c>
      <c r="BM398" s="15" t="s">
        <v>600</v>
      </c>
    </row>
    <row r="399" spans="2:47" s="1" customFormat="1" ht="12">
      <c r="B399" s="26"/>
      <c r="D399" s="132" t="s">
        <v>130</v>
      </c>
      <c r="F399" s="133" t="s">
        <v>601</v>
      </c>
      <c r="L399" s="26"/>
      <c r="M399" s="134"/>
      <c r="N399" s="47"/>
      <c r="O399" s="47"/>
      <c r="P399" s="47"/>
      <c r="Q399" s="47"/>
      <c r="R399" s="47"/>
      <c r="S399" s="47"/>
      <c r="T399" s="48"/>
      <c r="AT399" s="15" t="s">
        <v>130</v>
      </c>
      <c r="AU399" s="15" t="s">
        <v>79</v>
      </c>
    </row>
    <row r="400" spans="2:65" s="1" customFormat="1" ht="20.45" customHeight="1">
      <c r="B400" s="121"/>
      <c r="C400" s="122" t="s">
        <v>602</v>
      </c>
      <c r="D400" s="122" t="s">
        <v>123</v>
      </c>
      <c r="E400" s="123" t="s">
        <v>603</v>
      </c>
      <c r="F400" s="124" t="s">
        <v>604</v>
      </c>
      <c r="G400" s="125" t="s">
        <v>138</v>
      </c>
      <c r="H400" s="126">
        <v>24</v>
      </c>
      <c r="I400" s="260">
        <v>0</v>
      </c>
      <c r="J400" s="127">
        <f>ROUND(I400*H400,2)</f>
        <v>0</v>
      </c>
      <c r="K400" s="124" t="s">
        <v>127</v>
      </c>
      <c r="L400" s="26"/>
      <c r="M400" s="46" t="s">
        <v>3</v>
      </c>
      <c r="N400" s="128" t="s">
        <v>40</v>
      </c>
      <c r="O400" s="129">
        <v>0.616</v>
      </c>
      <c r="P400" s="129">
        <f>O400*H400</f>
        <v>14.783999999999999</v>
      </c>
      <c r="Q400" s="129">
        <v>0.01298</v>
      </c>
      <c r="R400" s="129">
        <f>Q400*H400</f>
        <v>0.31152</v>
      </c>
      <c r="S400" s="129">
        <v>0.004</v>
      </c>
      <c r="T400" s="130">
        <f>S400*H400</f>
        <v>0.096</v>
      </c>
      <c r="AR400" s="15" t="s">
        <v>128</v>
      </c>
      <c r="AT400" s="15" t="s">
        <v>123</v>
      </c>
      <c r="AU400" s="15" t="s">
        <v>79</v>
      </c>
      <c r="AY400" s="15" t="s">
        <v>121</v>
      </c>
      <c r="BE400" s="131">
        <f>IF(N400="základní",J400,0)</f>
        <v>0</v>
      </c>
      <c r="BF400" s="131">
        <f>IF(N400="snížená",J400,0)</f>
        <v>0</v>
      </c>
      <c r="BG400" s="131">
        <f>IF(N400="zákl. přenesená",J400,0)</f>
        <v>0</v>
      </c>
      <c r="BH400" s="131">
        <f>IF(N400="sníž. přenesená",J400,0)</f>
        <v>0</v>
      </c>
      <c r="BI400" s="131">
        <f>IF(N400="nulová",J400,0)</f>
        <v>0</v>
      </c>
      <c r="BJ400" s="15" t="s">
        <v>77</v>
      </c>
      <c r="BK400" s="131">
        <f>ROUND(I400*H400,2)</f>
        <v>0</v>
      </c>
      <c r="BL400" s="15" t="s">
        <v>128</v>
      </c>
      <c r="BM400" s="15" t="s">
        <v>605</v>
      </c>
    </row>
    <row r="401" spans="2:47" s="1" customFormat="1" ht="12">
      <c r="B401" s="26"/>
      <c r="D401" s="132" t="s">
        <v>130</v>
      </c>
      <c r="F401" s="133" t="s">
        <v>606</v>
      </c>
      <c r="I401" s="1">
        <v>0</v>
      </c>
      <c r="L401" s="26"/>
      <c r="M401" s="134"/>
      <c r="N401" s="47"/>
      <c r="O401" s="47"/>
      <c r="P401" s="47"/>
      <c r="Q401" s="47"/>
      <c r="R401" s="47"/>
      <c r="S401" s="47"/>
      <c r="T401" s="48"/>
      <c r="AT401" s="15" t="s">
        <v>130</v>
      </c>
      <c r="AU401" s="15" t="s">
        <v>79</v>
      </c>
    </row>
    <row r="402" spans="2:47" s="1" customFormat="1" ht="29.25">
      <c r="B402" s="26"/>
      <c r="D402" s="132" t="s">
        <v>132</v>
      </c>
      <c r="F402" s="135" t="s">
        <v>607</v>
      </c>
      <c r="L402" s="26"/>
      <c r="M402" s="134"/>
      <c r="N402" s="47"/>
      <c r="O402" s="47"/>
      <c r="P402" s="47"/>
      <c r="Q402" s="47"/>
      <c r="R402" s="47"/>
      <c r="S402" s="47"/>
      <c r="T402" s="48"/>
      <c r="AT402" s="15" t="s">
        <v>132</v>
      </c>
      <c r="AU402" s="15" t="s">
        <v>79</v>
      </c>
    </row>
    <row r="403" spans="2:51" s="11" customFormat="1" ht="12">
      <c r="B403" s="136"/>
      <c r="D403" s="132" t="s">
        <v>134</v>
      </c>
      <c r="E403" s="137" t="s">
        <v>3</v>
      </c>
      <c r="F403" s="138" t="s">
        <v>608</v>
      </c>
      <c r="H403" s="139">
        <v>24</v>
      </c>
      <c r="L403" s="136"/>
      <c r="M403" s="140"/>
      <c r="N403" s="141"/>
      <c r="O403" s="141"/>
      <c r="P403" s="141"/>
      <c r="Q403" s="141"/>
      <c r="R403" s="141"/>
      <c r="S403" s="141"/>
      <c r="T403" s="142"/>
      <c r="AT403" s="137" t="s">
        <v>134</v>
      </c>
      <c r="AU403" s="137" t="s">
        <v>79</v>
      </c>
      <c r="AV403" s="11" t="s">
        <v>79</v>
      </c>
      <c r="AW403" s="11" t="s">
        <v>31</v>
      </c>
      <c r="AX403" s="11" t="s">
        <v>77</v>
      </c>
      <c r="AY403" s="137" t="s">
        <v>121</v>
      </c>
    </row>
    <row r="404" spans="2:63" s="10" customFormat="1" ht="22.9" customHeight="1">
      <c r="B404" s="109"/>
      <c r="D404" s="110" t="s">
        <v>68</v>
      </c>
      <c r="E404" s="119" t="s">
        <v>183</v>
      </c>
      <c r="F404" s="119" t="s">
        <v>609</v>
      </c>
      <c r="J404" s="120">
        <f>BK404</f>
        <v>0</v>
      </c>
      <c r="L404" s="109"/>
      <c r="M404" s="113"/>
      <c r="N404" s="114"/>
      <c r="O404" s="114"/>
      <c r="P404" s="115">
        <f>SUM(P405:P423)</f>
        <v>37.888000000000005</v>
      </c>
      <c r="Q404" s="114"/>
      <c r="R404" s="115">
        <f>SUM(R405:R423)</f>
        <v>1.725465</v>
      </c>
      <c r="S404" s="114"/>
      <c r="T404" s="116">
        <f>SUM(T405:T423)</f>
        <v>0.3268</v>
      </c>
      <c r="AR404" s="110" t="s">
        <v>77</v>
      </c>
      <c r="AT404" s="117" t="s">
        <v>68</v>
      </c>
      <c r="AU404" s="117" t="s">
        <v>77</v>
      </c>
      <c r="AY404" s="110" t="s">
        <v>121</v>
      </c>
      <c r="BK404" s="118">
        <f>SUM(BK405:BK423)</f>
        <v>0</v>
      </c>
    </row>
    <row r="405" spans="2:65" s="1" customFormat="1" ht="20.45" customHeight="1">
      <c r="B405" s="121"/>
      <c r="C405" s="122" t="s">
        <v>610</v>
      </c>
      <c r="D405" s="122" t="s">
        <v>123</v>
      </c>
      <c r="E405" s="123" t="s">
        <v>611</v>
      </c>
      <c r="F405" s="124" t="s">
        <v>612</v>
      </c>
      <c r="G405" s="125" t="s">
        <v>150</v>
      </c>
      <c r="H405" s="126">
        <v>157.5</v>
      </c>
      <c r="I405" s="260">
        <v>0</v>
      </c>
      <c r="J405" s="127">
        <f>ROUND(I405*H405,2)</f>
        <v>0</v>
      </c>
      <c r="K405" s="124" t="s">
        <v>127</v>
      </c>
      <c r="L405" s="26"/>
      <c r="M405" s="46" t="s">
        <v>3</v>
      </c>
      <c r="N405" s="128" t="s">
        <v>40</v>
      </c>
      <c r="O405" s="129">
        <v>0.08</v>
      </c>
      <c r="P405" s="129">
        <f>O405*H405</f>
        <v>12.6</v>
      </c>
      <c r="Q405" s="129">
        <v>0.00069</v>
      </c>
      <c r="R405" s="129">
        <f>Q405*H405</f>
        <v>0.108675</v>
      </c>
      <c r="S405" s="129">
        <v>0</v>
      </c>
      <c r="T405" s="130">
        <f>S405*H405</f>
        <v>0</v>
      </c>
      <c r="AR405" s="15" t="s">
        <v>128</v>
      </c>
      <c r="AT405" s="15" t="s">
        <v>123</v>
      </c>
      <c r="AU405" s="15" t="s">
        <v>79</v>
      </c>
      <c r="AY405" s="15" t="s">
        <v>121</v>
      </c>
      <c r="BE405" s="131">
        <f>IF(N405="základní",J405,0)</f>
        <v>0</v>
      </c>
      <c r="BF405" s="131">
        <f>IF(N405="snížená",J405,0)</f>
        <v>0</v>
      </c>
      <c r="BG405" s="131">
        <f>IF(N405="zákl. přenesená",J405,0)</f>
        <v>0</v>
      </c>
      <c r="BH405" s="131">
        <f>IF(N405="sníž. přenesená",J405,0)</f>
        <v>0</v>
      </c>
      <c r="BI405" s="131">
        <f>IF(N405="nulová",J405,0)</f>
        <v>0</v>
      </c>
      <c r="BJ405" s="15" t="s">
        <v>77</v>
      </c>
      <c r="BK405" s="131">
        <f>ROUND(I405*H405,2)</f>
        <v>0</v>
      </c>
      <c r="BL405" s="15" t="s">
        <v>128</v>
      </c>
      <c r="BM405" s="15" t="s">
        <v>613</v>
      </c>
    </row>
    <row r="406" spans="2:47" s="1" customFormat="1" ht="12">
      <c r="B406" s="26"/>
      <c r="D406" s="132" t="s">
        <v>130</v>
      </c>
      <c r="F406" s="133" t="s">
        <v>614</v>
      </c>
      <c r="L406" s="26"/>
      <c r="M406" s="134"/>
      <c r="N406" s="47"/>
      <c r="O406" s="47"/>
      <c r="P406" s="47"/>
      <c r="Q406" s="47"/>
      <c r="R406" s="47"/>
      <c r="S406" s="47"/>
      <c r="T406" s="48"/>
      <c r="AT406" s="15" t="s">
        <v>130</v>
      </c>
      <c r="AU406" s="15" t="s">
        <v>79</v>
      </c>
    </row>
    <row r="407" spans="2:47" s="1" customFormat="1" ht="29.25">
      <c r="B407" s="26"/>
      <c r="D407" s="132" t="s">
        <v>132</v>
      </c>
      <c r="F407" s="135" t="s">
        <v>615</v>
      </c>
      <c r="L407" s="26"/>
      <c r="M407" s="134"/>
      <c r="N407" s="47"/>
      <c r="O407" s="47"/>
      <c r="P407" s="47"/>
      <c r="Q407" s="47"/>
      <c r="R407" s="47"/>
      <c r="S407" s="47"/>
      <c r="T407" s="48"/>
      <c r="AT407" s="15" t="s">
        <v>132</v>
      </c>
      <c r="AU407" s="15" t="s">
        <v>79</v>
      </c>
    </row>
    <row r="408" spans="2:51" s="12" customFormat="1" ht="12">
      <c r="B408" s="143"/>
      <c r="D408" s="132" t="s">
        <v>134</v>
      </c>
      <c r="E408" s="144" t="s">
        <v>3</v>
      </c>
      <c r="F408" s="145" t="s">
        <v>166</v>
      </c>
      <c r="H408" s="144" t="s">
        <v>3</v>
      </c>
      <c r="L408" s="143"/>
      <c r="M408" s="146"/>
      <c r="N408" s="147"/>
      <c r="O408" s="147"/>
      <c r="P408" s="147"/>
      <c r="Q408" s="147"/>
      <c r="R408" s="147"/>
      <c r="S408" s="147"/>
      <c r="T408" s="148"/>
      <c r="AT408" s="144" t="s">
        <v>134</v>
      </c>
      <c r="AU408" s="144" t="s">
        <v>79</v>
      </c>
      <c r="AV408" s="12" t="s">
        <v>77</v>
      </c>
      <c r="AW408" s="12" t="s">
        <v>31</v>
      </c>
      <c r="AX408" s="12" t="s">
        <v>69</v>
      </c>
      <c r="AY408" s="144" t="s">
        <v>121</v>
      </c>
    </row>
    <row r="409" spans="2:51" s="11" customFormat="1" ht="12">
      <c r="B409" s="136"/>
      <c r="D409" s="132" t="s">
        <v>134</v>
      </c>
      <c r="E409" s="137" t="s">
        <v>3</v>
      </c>
      <c r="F409" s="138" t="s">
        <v>167</v>
      </c>
      <c r="H409" s="139">
        <v>157.5</v>
      </c>
      <c r="L409" s="136"/>
      <c r="M409" s="140"/>
      <c r="N409" s="141"/>
      <c r="O409" s="141"/>
      <c r="P409" s="141"/>
      <c r="Q409" s="141"/>
      <c r="R409" s="141"/>
      <c r="S409" s="141"/>
      <c r="T409" s="142"/>
      <c r="AT409" s="137" t="s">
        <v>134</v>
      </c>
      <c r="AU409" s="137" t="s">
        <v>79</v>
      </c>
      <c r="AV409" s="11" t="s">
        <v>79</v>
      </c>
      <c r="AW409" s="11" t="s">
        <v>31</v>
      </c>
      <c r="AX409" s="11" t="s">
        <v>77</v>
      </c>
      <c r="AY409" s="137" t="s">
        <v>121</v>
      </c>
    </row>
    <row r="410" spans="2:65" s="1" customFormat="1" ht="20.45" customHeight="1">
      <c r="B410" s="121"/>
      <c r="C410" s="122" t="s">
        <v>616</v>
      </c>
      <c r="D410" s="122" t="s">
        <v>123</v>
      </c>
      <c r="E410" s="123" t="s">
        <v>617</v>
      </c>
      <c r="F410" s="124" t="s">
        <v>618</v>
      </c>
      <c r="G410" s="125" t="s">
        <v>138</v>
      </c>
      <c r="H410" s="126">
        <v>1</v>
      </c>
      <c r="I410" s="260">
        <v>0</v>
      </c>
      <c r="J410" s="127">
        <f>ROUND(I410*H410,2)</f>
        <v>0</v>
      </c>
      <c r="K410" s="124" t="s">
        <v>127</v>
      </c>
      <c r="L410" s="26"/>
      <c r="M410" s="46" t="s">
        <v>3</v>
      </c>
      <c r="N410" s="128" t="s">
        <v>40</v>
      </c>
      <c r="O410" s="129">
        <v>0.58</v>
      </c>
      <c r="P410" s="129">
        <f>O410*H410</f>
        <v>0.58</v>
      </c>
      <c r="Q410" s="129">
        <v>1.61679</v>
      </c>
      <c r="R410" s="129">
        <f>Q410*H410</f>
        <v>1.61679</v>
      </c>
      <c r="S410" s="129">
        <v>0</v>
      </c>
      <c r="T410" s="130">
        <f>S410*H410</f>
        <v>0</v>
      </c>
      <c r="AR410" s="15" t="s">
        <v>128</v>
      </c>
      <c r="AT410" s="15" t="s">
        <v>123</v>
      </c>
      <c r="AU410" s="15" t="s">
        <v>79</v>
      </c>
      <c r="AY410" s="15" t="s">
        <v>121</v>
      </c>
      <c r="BE410" s="131">
        <f>IF(N410="základní",J410,0)</f>
        <v>0</v>
      </c>
      <c r="BF410" s="131">
        <f>IF(N410="snížená",J410,0)</f>
        <v>0</v>
      </c>
      <c r="BG410" s="131">
        <f>IF(N410="zákl. přenesená",J410,0)</f>
        <v>0</v>
      </c>
      <c r="BH410" s="131">
        <f>IF(N410="sníž. přenesená",J410,0)</f>
        <v>0</v>
      </c>
      <c r="BI410" s="131">
        <f>IF(N410="nulová",J410,0)</f>
        <v>0</v>
      </c>
      <c r="BJ410" s="15" t="s">
        <v>77</v>
      </c>
      <c r="BK410" s="131">
        <f>ROUND(I410*H410,2)</f>
        <v>0</v>
      </c>
      <c r="BL410" s="15" t="s">
        <v>128</v>
      </c>
      <c r="BM410" s="15" t="s">
        <v>619</v>
      </c>
    </row>
    <row r="411" spans="2:47" s="1" customFormat="1" ht="19.5">
      <c r="B411" s="26"/>
      <c r="D411" s="132" t="s">
        <v>130</v>
      </c>
      <c r="F411" s="133" t="s">
        <v>620</v>
      </c>
      <c r="L411" s="26"/>
      <c r="M411" s="134"/>
      <c r="N411" s="47"/>
      <c r="O411" s="47"/>
      <c r="P411" s="47"/>
      <c r="Q411" s="47"/>
      <c r="R411" s="47"/>
      <c r="S411" s="47"/>
      <c r="T411" s="48"/>
      <c r="AT411" s="15" t="s">
        <v>130</v>
      </c>
      <c r="AU411" s="15" t="s">
        <v>79</v>
      </c>
    </row>
    <row r="412" spans="2:47" s="1" customFormat="1" ht="58.5">
      <c r="B412" s="26"/>
      <c r="D412" s="132" t="s">
        <v>132</v>
      </c>
      <c r="F412" s="135" t="s">
        <v>621</v>
      </c>
      <c r="L412" s="26"/>
      <c r="M412" s="134"/>
      <c r="N412" s="47"/>
      <c r="O412" s="47"/>
      <c r="P412" s="47"/>
      <c r="Q412" s="47"/>
      <c r="R412" s="47"/>
      <c r="S412" s="47"/>
      <c r="T412" s="48"/>
      <c r="AT412" s="15" t="s">
        <v>132</v>
      </c>
      <c r="AU412" s="15" t="s">
        <v>79</v>
      </c>
    </row>
    <row r="413" spans="2:65" s="1" customFormat="1" ht="20.45" customHeight="1">
      <c r="B413" s="121"/>
      <c r="C413" s="122" t="s">
        <v>622</v>
      </c>
      <c r="D413" s="122" t="s">
        <v>123</v>
      </c>
      <c r="E413" s="123" t="s">
        <v>623</v>
      </c>
      <c r="F413" s="124" t="s">
        <v>624</v>
      </c>
      <c r="G413" s="125" t="s">
        <v>171</v>
      </c>
      <c r="H413" s="126">
        <v>35</v>
      </c>
      <c r="I413" s="260">
        <v>0</v>
      </c>
      <c r="J413" s="127">
        <f>ROUND(I413*H413,2)</f>
        <v>0</v>
      </c>
      <c r="K413" s="124" t="s">
        <v>127</v>
      </c>
      <c r="L413" s="26"/>
      <c r="M413" s="46" t="s">
        <v>3</v>
      </c>
      <c r="N413" s="128" t="s">
        <v>40</v>
      </c>
      <c r="O413" s="129">
        <v>0.21</v>
      </c>
      <c r="P413" s="129">
        <f>O413*H413</f>
        <v>7.35</v>
      </c>
      <c r="Q413" s="129">
        <v>0</v>
      </c>
      <c r="R413" s="129">
        <f>Q413*H413</f>
        <v>0</v>
      </c>
      <c r="S413" s="129">
        <v>0.00248</v>
      </c>
      <c r="T413" s="130">
        <f>S413*H413</f>
        <v>0.0868</v>
      </c>
      <c r="AR413" s="15" t="s">
        <v>128</v>
      </c>
      <c r="AT413" s="15" t="s">
        <v>123</v>
      </c>
      <c r="AU413" s="15" t="s">
        <v>79</v>
      </c>
      <c r="AY413" s="15" t="s">
        <v>121</v>
      </c>
      <c r="BE413" s="131">
        <f>IF(N413="základní",J413,0)</f>
        <v>0</v>
      </c>
      <c r="BF413" s="131">
        <f>IF(N413="snížená",J413,0)</f>
        <v>0</v>
      </c>
      <c r="BG413" s="131">
        <f>IF(N413="zákl. přenesená",J413,0)</f>
        <v>0</v>
      </c>
      <c r="BH413" s="131">
        <f>IF(N413="sníž. přenesená",J413,0)</f>
        <v>0</v>
      </c>
      <c r="BI413" s="131">
        <f>IF(N413="nulová",J413,0)</f>
        <v>0</v>
      </c>
      <c r="BJ413" s="15" t="s">
        <v>77</v>
      </c>
      <c r="BK413" s="131">
        <f>ROUND(I413*H413,2)</f>
        <v>0</v>
      </c>
      <c r="BL413" s="15" t="s">
        <v>128</v>
      </c>
      <c r="BM413" s="15" t="s">
        <v>625</v>
      </c>
    </row>
    <row r="414" spans="2:47" s="1" customFormat="1" ht="12">
      <c r="B414" s="26"/>
      <c r="D414" s="132" t="s">
        <v>130</v>
      </c>
      <c r="F414" s="133" t="s">
        <v>626</v>
      </c>
      <c r="L414" s="26"/>
      <c r="M414" s="134"/>
      <c r="N414" s="47"/>
      <c r="O414" s="47"/>
      <c r="P414" s="47"/>
      <c r="Q414" s="47"/>
      <c r="R414" s="47"/>
      <c r="S414" s="47"/>
      <c r="T414" s="48"/>
      <c r="AT414" s="15" t="s">
        <v>130</v>
      </c>
      <c r="AU414" s="15" t="s">
        <v>79</v>
      </c>
    </row>
    <row r="415" spans="2:47" s="1" customFormat="1" ht="29.25">
      <c r="B415" s="26"/>
      <c r="D415" s="132" t="s">
        <v>132</v>
      </c>
      <c r="F415" s="135" t="s">
        <v>627</v>
      </c>
      <c r="L415" s="26"/>
      <c r="M415" s="134"/>
      <c r="N415" s="47"/>
      <c r="O415" s="47"/>
      <c r="P415" s="47"/>
      <c r="Q415" s="47"/>
      <c r="R415" s="47"/>
      <c r="S415" s="47"/>
      <c r="T415" s="48"/>
      <c r="AT415" s="15" t="s">
        <v>132</v>
      </c>
      <c r="AU415" s="15" t="s">
        <v>79</v>
      </c>
    </row>
    <row r="416" spans="2:65" s="1" customFormat="1" ht="20.45" customHeight="1">
      <c r="B416" s="121"/>
      <c r="C416" s="122" t="s">
        <v>628</v>
      </c>
      <c r="D416" s="122" t="s">
        <v>123</v>
      </c>
      <c r="E416" s="123" t="s">
        <v>629</v>
      </c>
      <c r="F416" s="124" t="s">
        <v>630</v>
      </c>
      <c r="G416" s="125" t="s">
        <v>138</v>
      </c>
      <c r="H416" s="126">
        <v>24</v>
      </c>
      <c r="I416" s="260">
        <v>0</v>
      </c>
      <c r="J416" s="127">
        <f>ROUND(I416*H416,2)</f>
        <v>0</v>
      </c>
      <c r="K416" s="124" t="s">
        <v>127</v>
      </c>
      <c r="L416" s="26"/>
      <c r="M416" s="46" t="s">
        <v>3</v>
      </c>
      <c r="N416" s="128" t="s">
        <v>40</v>
      </c>
      <c r="O416" s="129">
        <v>0.277</v>
      </c>
      <c r="P416" s="129">
        <f>O416*H416</f>
        <v>6.648000000000001</v>
      </c>
      <c r="Q416" s="129">
        <v>0</v>
      </c>
      <c r="R416" s="129">
        <f>Q416*H416</f>
        <v>0</v>
      </c>
      <c r="S416" s="129">
        <v>0.01</v>
      </c>
      <c r="T416" s="130">
        <f>S416*H416</f>
        <v>0.24</v>
      </c>
      <c r="AR416" s="15" t="s">
        <v>128</v>
      </c>
      <c r="AT416" s="15" t="s">
        <v>123</v>
      </c>
      <c r="AU416" s="15" t="s">
        <v>79</v>
      </c>
      <c r="AY416" s="15" t="s">
        <v>121</v>
      </c>
      <c r="BE416" s="131">
        <f>IF(N416="základní",J416,0)</f>
        <v>0</v>
      </c>
      <c r="BF416" s="131">
        <f>IF(N416="snížená",J416,0)</f>
        <v>0</v>
      </c>
      <c r="BG416" s="131">
        <f>IF(N416="zákl. přenesená",J416,0)</f>
        <v>0</v>
      </c>
      <c r="BH416" s="131">
        <f>IF(N416="sníž. přenesená",J416,0)</f>
        <v>0</v>
      </c>
      <c r="BI416" s="131">
        <f>IF(N416="nulová",J416,0)</f>
        <v>0</v>
      </c>
      <c r="BJ416" s="15" t="s">
        <v>77</v>
      </c>
      <c r="BK416" s="131">
        <f>ROUND(I416*H416,2)</f>
        <v>0</v>
      </c>
      <c r="BL416" s="15" t="s">
        <v>128</v>
      </c>
      <c r="BM416" s="15" t="s">
        <v>631</v>
      </c>
    </row>
    <row r="417" spans="2:47" s="1" customFormat="1" ht="19.5">
      <c r="B417" s="26"/>
      <c r="D417" s="132" t="s">
        <v>130</v>
      </c>
      <c r="F417" s="133" t="s">
        <v>632</v>
      </c>
      <c r="L417" s="26"/>
      <c r="M417" s="134"/>
      <c r="N417" s="47"/>
      <c r="O417" s="47"/>
      <c r="P417" s="47"/>
      <c r="Q417" s="47"/>
      <c r="R417" s="47"/>
      <c r="S417" s="47"/>
      <c r="T417" s="48"/>
      <c r="AT417" s="15" t="s">
        <v>130</v>
      </c>
      <c r="AU417" s="15" t="s">
        <v>79</v>
      </c>
    </row>
    <row r="418" spans="2:51" s="11" customFormat="1" ht="12">
      <c r="B418" s="136"/>
      <c r="D418" s="132" t="s">
        <v>134</v>
      </c>
      <c r="E418" s="137" t="s">
        <v>3</v>
      </c>
      <c r="F418" s="138" t="s">
        <v>608</v>
      </c>
      <c r="H418" s="139">
        <v>24</v>
      </c>
      <c r="L418" s="136"/>
      <c r="M418" s="140"/>
      <c r="N418" s="141"/>
      <c r="O418" s="141"/>
      <c r="P418" s="141"/>
      <c r="Q418" s="141"/>
      <c r="R418" s="141"/>
      <c r="S418" s="141"/>
      <c r="T418" s="142"/>
      <c r="AT418" s="137" t="s">
        <v>134</v>
      </c>
      <c r="AU418" s="137" t="s">
        <v>79</v>
      </c>
      <c r="AV418" s="11" t="s">
        <v>79</v>
      </c>
      <c r="AW418" s="11" t="s">
        <v>31</v>
      </c>
      <c r="AX418" s="11" t="s">
        <v>77</v>
      </c>
      <c r="AY418" s="137" t="s">
        <v>121</v>
      </c>
    </row>
    <row r="419" spans="2:65" s="1" customFormat="1" ht="20.45" customHeight="1">
      <c r="B419" s="121"/>
      <c r="C419" s="122" t="s">
        <v>633</v>
      </c>
      <c r="D419" s="122" t="s">
        <v>123</v>
      </c>
      <c r="E419" s="123" t="s">
        <v>634</v>
      </c>
      <c r="F419" s="124" t="s">
        <v>635</v>
      </c>
      <c r="G419" s="125" t="s">
        <v>150</v>
      </c>
      <c r="H419" s="126">
        <v>157.5</v>
      </c>
      <c r="I419" s="260">
        <v>0</v>
      </c>
      <c r="J419" s="127">
        <f>ROUND(I419*H419,2)</f>
        <v>0</v>
      </c>
      <c r="K419" s="124" t="s">
        <v>127</v>
      </c>
      <c r="L419" s="26"/>
      <c r="M419" s="46" t="s">
        <v>3</v>
      </c>
      <c r="N419" s="128" t="s">
        <v>40</v>
      </c>
      <c r="O419" s="129">
        <v>0.068</v>
      </c>
      <c r="P419" s="129">
        <f>O419*H419</f>
        <v>10.71</v>
      </c>
      <c r="Q419" s="129">
        <v>0</v>
      </c>
      <c r="R419" s="129">
        <f>Q419*H419</f>
        <v>0</v>
      </c>
      <c r="S419" s="129">
        <v>0</v>
      </c>
      <c r="T419" s="130">
        <f>S419*H419</f>
        <v>0</v>
      </c>
      <c r="AR419" s="15" t="s">
        <v>128</v>
      </c>
      <c r="AT419" s="15" t="s">
        <v>123</v>
      </c>
      <c r="AU419" s="15" t="s">
        <v>79</v>
      </c>
      <c r="AY419" s="15" t="s">
        <v>121</v>
      </c>
      <c r="BE419" s="131">
        <f>IF(N419="základní",J419,0)</f>
        <v>0</v>
      </c>
      <c r="BF419" s="131">
        <f>IF(N419="snížená",J419,0)</f>
        <v>0</v>
      </c>
      <c r="BG419" s="131">
        <f>IF(N419="zákl. přenesená",J419,0)</f>
        <v>0</v>
      </c>
      <c r="BH419" s="131">
        <f>IF(N419="sníž. přenesená",J419,0)</f>
        <v>0</v>
      </c>
      <c r="BI419" s="131">
        <f>IF(N419="nulová",J419,0)</f>
        <v>0</v>
      </c>
      <c r="BJ419" s="15" t="s">
        <v>77</v>
      </c>
      <c r="BK419" s="131">
        <f>ROUND(I419*H419,2)</f>
        <v>0</v>
      </c>
      <c r="BL419" s="15" t="s">
        <v>128</v>
      </c>
      <c r="BM419" s="15" t="s">
        <v>636</v>
      </c>
    </row>
    <row r="420" spans="2:47" s="1" customFormat="1" ht="29.25">
      <c r="B420" s="26"/>
      <c r="D420" s="132" t="s">
        <v>130</v>
      </c>
      <c r="F420" s="133" t="s">
        <v>637</v>
      </c>
      <c r="L420" s="26"/>
      <c r="M420" s="134"/>
      <c r="N420" s="47"/>
      <c r="O420" s="47"/>
      <c r="P420" s="47"/>
      <c r="Q420" s="47"/>
      <c r="R420" s="47"/>
      <c r="S420" s="47"/>
      <c r="T420" s="48"/>
      <c r="AT420" s="15" t="s">
        <v>130</v>
      </c>
      <c r="AU420" s="15" t="s">
        <v>79</v>
      </c>
    </row>
    <row r="421" spans="2:47" s="1" customFormat="1" ht="58.5">
      <c r="B421" s="26"/>
      <c r="D421" s="132" t="s">
        <v>132</v>
      </c>
      <c r="F421" s="135" t="s">
        <v>638</v>
      </c>
      <c r="L421" s="26"/>
      <c r="M421" s="134"/>
      <c r="N421" s="47"/>
      <c r="O421" s="47"/>
      <c r="P421" s="47"/>
      <c r="Q421" s="47"/>
      <c r="R421" s="47"/>
      <c r="S421" s="47"/>
      <c r="T421" s="48"/>
      <c r="AT421" s="15" t="s">
        <v>132</v>
      </c>
      <c r="AU421" s="15" t="s">
        <v>79</v>
      </c>
    </row>
    <row r="422" spans="2:51" s="12" customFormat="1" ht="12">
      <c r="B422" s="143"/>
      <c r="D422" s="132" t="s">
        <v>134</v>
      </c>
      <c r="E422" s="144" t="s">
        <v>3</v>
      </c>
      <c r="F422" s="145" t="s">
        <v>166</v>
      </c>
      <c r="H422" s="144" t="s">
        <v>3</v>
      </c>
      <c r="L422" s="143"/>
      <c r="M422" s="146"/>
      <c r="N422" s="147"/>
      <c r="O422" s="147"/>
      <c r="P422" s="147"/>
      <c r="Q422" s="147"/>
      <c r="R422" s="147"/>
      <c r="S422" s="147"/>
      <c r="T422" s="148"/>
      <c r="AT422" s="144" t="s">
        <v>134</v>
      </c>
      <c r="AU422" s="144" t="s">
        <v>79</v>
      </c>
      <c r="AV422" s="12" t="s">
        <v>77</v>
      </c>
      <c r="AW422" s="12" t="s">
        <v>31</v>
      </c>
      <c r="AX422" s="12" t="s">
        <v>69</v>
      </c>
      <c r="AY422" s="144" t="s">
        <v>121</v>
      </c>
    </row>
    <row r="423" spans="2:51" s="11" customFormat="1" ht="12">
      <c r="B423" s="136"/>
      <c r="D423" s="132" t="s">
        <v>134</v>
      </c>
      <c r="E423" s="137" t="s">
        <v>3</v>
      </c>
      <c r="F423" s="138" t="s">
        <v>167</v>
      </c>
      <c r="H423" s="139">
        <v>157.5</v>
      </c>
      <c r="L423" s="136"/>
      <c r="M423" s="140"/>
      <c r="N423" s="141"/>
      <c r="O423" s="141"/>
      <c r="P423" s="141"/>
      <c r="Q423" s="141"/>
      <c r="R423" s="141"/>
      <c r="S423" s="141"/>
      <c r="T423" s="142"/>
      <c r="AT423" s="137" t="s">
        <v>134</v>
      </c>
      <c r="AU423" s="137" t="s">
        <v>79</v>
      </c>
      <c r="AV423" s="11" t="s">
        <v>79</v>
      </c>
      <c r="AW423" s="11" t="s">
        <v>31</v>
      </c>
      <c r="AX423" s="11" t="s">
        <v>77</v>
      </c>
      <c r="AY423" s="137" t="s">
        <v>121</v>
      </c>
    </row>
    <row r="424" spans="2:63" s="10" customFormat="1" ht="22.9" customHeight="1">
      <c r="B424" s="109"/>
      <c r="D424" s="110" t="s">
        <v>68</v>
      </c>
      <c r="E424" s="119" t="s">
        <v>639</v>
      </c>
      <c r="F424" s="119" t="s">
        <v>640</v>
      </c>
      <c r="J424" s="120">
        <f>BK424</f>
        <v>0</v>
      </c>
      <c r="L424" s="109"/>
      <c r="M424" s="113"/>
      <c r="N424" s="114"/>
      <c r="O424" s="114"/>
      <c r="P424" s="115">
        <f>SUM(P425:P480)</f>
        <v>6.850584000000001</v>
      </c>
      <c r="Q424" s="114"/>
      <c r="R424" s="115">
        <f>SUM(R425:R480)</f>
        <v>0</v>
      </c>
      <c r="S424" s="114"/>
      <c r="T424" s="116">
        <f>SUM(T425:T480)</f>
        <v>0</v>
      </c>
      <c r="AR424" s="110" t="s">
        <v>77</v>
      </c>
      <c r="AT424" s="117" t="s">
        <v>68</v>
      </c>
      <c r="AU424" s="117" t="s">
        <v>77</v>
      </c>
      <c r="AY424" s="110" t="s">
        <v>121</v>
      </c>
      <c r="BK424" s="118">
        <f>SUM(BK425:BK480)</f>
        <v>0</v>
      </c>
    </row>
    <row r="425" spans="2:65" s="1" customFormat="1" ht="20.45" customHeight="1">
      <c r="B425" s="121"/>
      <c r="C425" s="122" t="s">
        <v>641</v>
      </c>
      <c r="D425" s="122" t="s">
        <v>123</v>
      </c>
      <c r="E425" s="123" t="s">
        <v>642</v>
      </c>
      <c r="F425" s="124" t="s">
        <v>643</v>
      </c>
      <c r="G425" s="125" t="s">
        <v>238</v>
      </c>
      <c r="H425" s="126">
        <v>9.138</v>
      </c>
      <c r="I425" s="260">
        <v>0</v>
      </c>
      <c r="J425" s="127">
        <f>ROUND(I425*H425,2)</f>
        <v>0</v>
      </c>
      <c r="K425" s="124" t="s">
        <v>127</v>
      </c>
      <c r="L425" s="26"/>
      <c r="M425" s="46" t="s">
        <v>3</v>
      </c>
      <c r="N425" s="128" t="s">
        <v>40</v>
      </c>
      <c r="O425" s="129">
        <v>0</v>
      </c>
      <c r="P425" s="129">
        <f>O425*H425</f>
        <v>0</v>
      </c>
      <c r="Q425" s="129">
        <v>0</v>
      </c>
      <c r="R425" s="129">
        <f>Q425*H425</f>
        <v>0</v>
      </c>
      <c r="S425" s="129">
        <v>0</v>
      </c>
      <c r="T425" s="130">
        <f>S425*H425</f>
        <v>0</v>
      </c>
      <c r="AR425" s="15" t="s">
        <v>128</v>
      </c>
      <c r="AT425" s="15" t="s">
        <v>123</v>
      </c>
      <c r="AU425" s="15" t="s">
        <v>79</v>
      </c>
      <c r="AY425" s="15" t="s">
        <v>121</v>
      </c>
      <c r="BE425" s="131">
        <f>IF(N425="základní",J425,0)</f>
        <v>0</v>
      </c>
      <c r="BF425" s="131">
        <f>IF(N425="snížená",J425,0)</f>
        <v>0</v>
      </c>
      <c r="BG425" s="131">
        <f>IF(N425="zákl. přenesená",J425,0)</f>
        <v>0</v>
      </c>
      <c r="BH425" s="131">
        <f>IF(N425="sníž. přenesená",J425,0)</f>
        <v>0</v>
      </c>
      <c r="BI425" s="131">
        <f>IF(N425="nulová",J425,0)</f>
        <v>0</v>
      </c>
      <c r="BJ425" s="15" t="s">
        <v>77</v>
      </c>
      <c r="BK425" s="131">
        <f>ROUND(I425*H425,2)</f>
        <v>0</v>
      </c>
      <c r="BL425" s="15" t="s">
        <v>128</v>
      </c>
      <c r="BM425" s="15" t="s">
        <v>644</v>
      </c>
    </row>
    <row r="426" spans="2:47" s="1" customFormat="1" ht="19.5">
      <c r="B426" s="26"/>
      <c r="D426" s="132" t="s">
        <v>130</v>
      </c>
      <c r="F426" s="133" t="s">
        <v>645</v>
      </c>
      <c r="L426" s="26"/>
      <c r="M426" s="134"/>
      <c r="N426" s="47"/>
      <c r="O426" s="47"/>
      <c r="P426" s="47"/>
      <c r="Q426" s="47"/>
      <c r="R426" s="47"/>
      <c r="S426" s="47"/>
      <c r="T426" s="48"/>
      <c r="AT426" s="15" t="s">
        <v>130</v>
      </c>
      <c r="AU426" s="15" t="s">
        <v>79</v>
      </c>
    </row>
    <row r="427" spans="2:47" s="1" customFormat="1" ht="68.25">
      <c r="B427" s="26"/>
      <c r="D427" s="132" t="s">
        <v>132</v>
      </c>
      <c r="F427" s="135" t="s">
        <v>646</v>
      </c>
      <c r="L427" s="26"/>
      <c r="M427" s="134"/>
      <c r="N427" s="47"/>
      <c r="O427" s="47"/>
      <c r="P427" s="47"/>
      <c r="Q427" s="47"/>
      <c r="R427" s="47"/>
      <c r="S427" s="47"/>
      <c r="T427" s="48"/>
      <c r="AT427" s="15" t="s">
        <v>132</v>
      </c>
      <c r="AU427" s="15" t="s">
        <v>79</v>
      </c>
    </row>
    <row r="428" spans="2:51" s="12" customFormat="1" ht="12">
      <c r="B428" s="143"/>
      <c r="D428" s="132" t="s">
        <v>134</v>
      </c>
      <c r="E428" s="144" t="s">
        <v>3</v>
      </c>
      <c r="F428" s="145" t="s">
        <v>647</v>
      </c>
      <c r="H428" s="144" t="s">
        <v>3</v>
      </c>
      <c r="L428" s="143"/>
      <c r="M428" s="146"/>
      <c r="N428" s="147"/>
      <c r="O428" s="147"/>
      <c r="P428" s="147"/>
      <c r="Q428" s="147"/>
      <c r="R428" s="147"/>
      <c r="S428" s="147"/>
      <c r="T428" s="148"/>
      <c r="AT428" s="144" t="s">
        <v>134</v>
      </c>
      <c r="AU428" s="144" t="s">
        <v>79</v>
      </c>
      <c r="AV428" s="12" t="s">
        <v>77</v>
      </c>
      <c r="AW428" s="12" t="s">
        <v>31</v>
      </c>
      <c r="AX428" s="12" t="s">
        <v>69</v>
      </c>
      <c r="AY428" s="144" t="s">
        <v>121</v>
      </c>
    </row>
    <row r="429" spans="2:51" s="11" customFormat="1" ht="12">
      <c r="B429" s="136"/>
      <c r="D429" s="132" t="s">
        <v>134</v>
      </c>
      <c r="E429" s="137" t="s">
        <v>3</v>
      </c>
      <c r="F429" s="138" t="s">
        <v>648</v>
      </c>
      <c r="H429" s="139">
        <v>8.262</v>
      </c>
      <c r="L429" s="136"/>
      <c r="M429" s="140"/>
      <c r="N429" s="141"/>
      <c r="O429" s="141"/>
      <c r="P429" s="141"/>
      <c r="Q429" s="141"/>
      <c r="R429" s="141"/>
      <c r="S429" s="141"/>
      <c r="T429" s="142"/>
      <c r="AT429" s="137" t="s">
        <v>134</v>
      </c>
      <c r="AU429" s="137" t="s">
        <v>79</v>
      </c>
      <c r="AV429" s="11" t="s">
        <v>79</v>
      </c>
      <c r="AW429" s="11" t="s">
        <v>31</v>
      </c>
      <c r="AX429" s="11" t="s">
        <v>69</v>
      </c>
      <c r="AY429" s="137" t="s">
        <v>121</v>
      </c>
    </row>
    <row r="430" spans="2:51" s="12" customFormat="1" ht="12">
      <c r="B430" s="143"/>
      <c r="D430" s="132" t="s">
        <v>134</v>
      </c>
      <c r="E430" s="144" t="s">
        <v>3</v>
      </c>
      <c r="F430" s="145" t="s">
        <v>649</v>
      </c>
      <c r="H430" s="144" t="s">
        <v>3</v>
      </c>
      <c r="L430" s="143"/>
      <c r="M430" s="146"/>
      <c r="N430" s="147"/>
      <c r="O430" s="147"/>
      <c r="P430" s="147"/>
      <c r="Q430" s="147"/>
      <c r="R430" s="147"/>
      <c r="S430" s="147"/>
      <c r="T430" s="148"/>
      <c r="AT430" s="144" t="s">
        <v>134</v>
      </c>
      <c r="AU430" s="144" t="s">
        <v>79</v>
      </c>
      <c r="AV430" s="12" t="s">
        <v>77</v>
      </c>
      <c r="AW430" s="12" t="s">
        <v>31</v>
      </c>
      <c r="AX430" s="12" t="s">
        <v>69</v>
      </c>
      <c r="AY430" s="144" t="s">
        <v>121</v>
      </c>
    </row>
    <row r="431" spans="2:51" s="11" customFormat="1" ht="12">
      <c r="B431" s="136"/>
      <c r="D431" s="132" t="s">
        <v>134</v>
      </c>
      <c r="E431" s="137" t="s">
        <v>3</v>
      </c>
      <c r="F431" s="138" t="s">
        <v>650</v>
      </c>
      <c r="H431" s="139">
        <v>0.78</v>
      </c>
      <c r="L431" s="136"/>
      <c r="M431" s="140"/>
      <c r="N431" s="141"/>
      <c r="O431" s="141"/>
      <c r="P431" s="141"/>
      <c r="Q431" s="141"/>
      <c r="R431" s="141"/>
      <c r="S431" s="141"/>
      <c r="T431" s="142"/>
      <c r="AT431" s="137" t="s">
        <v>134</v>
      </c>
      <c r="AU431" s="137" t="s">
        <v>79</v>
      </c>
      <c r="AV431" s="11" t="s">
        <v>79</v>
      </c>
      <c r="AW431" s="11" t="s">
        <v>31</v>
      </c>
      <c r="AX431" s="11" t="s">
        <v>69</v>
      </c>
      <c r="AY431" s="137" t="s">
        <v>121</v>
      </c>
    </row>
    <row r="432" spans="2:51" s="12" customFormat="1" ht="12">
      <c r="B432" s="143"/>
      <c r="D432" s="132" t="s">
        <v>134</v>
      </c>
      <c r="E432" s="144" t="s">
        <v>3</v>
      </c>
      <c r="F432" s="145" t="s">
        <v>651</v>
      </c>
      <c r="H432" s="144" t="s">
        <v>3</v>
      </c>
      <c r="L432" s="143"/>
      <c r="M432" s="146"/>
      <c r="N432" s="147"/>
      <c r="O432" s="147"/>
      <c r="P432" s="147"/>
      <c r="Q432" s="147"/>
      <c r="R432" s="147"/>
      <c r="S432" s="147"/>
      <c r="T432" s="148"/>
      <c r="AT432" s="144" t="s">
        <v>134</v>
      </c>
      <c r="AU432" s="144" t="s">
        <v>79</v>
      </c>
      <c r="AV432" s="12" t="s">
        <v>77</v>
      </c>
      <c r="AW432" s="12" t="s">
        <v>31</v>
      </c>
      <c r="AX432" s="12" t="s">
        <v>69</v>
      </c>
      <c r="AY432" s="144" t="s">
        <v>121</v>
      </c>
    </row>
    <row r="433" spans="2:51" s="11" customFormat="1" ht="12">
      <c r="B433" s="136"/>
      <c r="D433" s="132" t="s">
        <v>134</v>
      </c>
      <c r="E433" s="137" t="s">
        <v>3</v>
      </c>
      <c r="F433" s="138" t="s">
        <v>652</v>
      </c>
      <c r="H433" s="139">
        <v>0.096</v>
      </c>
      <c r="L433" s="136"/>
      <c r="M433" s="140"/>
      <c r="N433" s="141"/>
      <c r="O433" s="141"/>
      <c r="P433" s="141"/>
      <c r="Q433" s="141"/>
      <c r="R433" s="141"/>
      <c r="S433" s="141"/>
      <c r="T433" s="142"/>
      <c r="AT433" s="137" t="s">
        <v>134</v>
      </c>
      <c r="AU433" s="137" t="s">
        <v>79</v>
      </c>
      <c r="AV433" s="11" t="s">
        <v>79</v>
      </c>
      <c r="AW433" s="11" t="s">
        <v>31</v>
      </c>
      <c r="AX433" s="11" t="s">
        <v>69</v>
      </c>
      <c r="AY433" s="137" t="s">
        <v>121</v>
      </c>
    </row>
    <row r="434" spans="2:65" s="1" customFormat="1" ht="20.45" customHeight="1">
      <c r="B434" s="121"/>
      <c r="C434" s="122" t="s">
        <v>653</v>
      </c>
      <c r="D434" s="122" t="s">
        <v>123</v>
      </c>
      <c r="E434" s="123" t="s">
        <v>654</v>
      </c>
      <c r="F434" s="124" t="s">
        <v>655</v>
      </c>
      <c r="G434" s="125" t="s">
        <v>238</v>
      </c>
      <c r="H434" s="126">
        <v>0.5</v>
      </c>
      <c r="I434" s="260">
        <v>0</v>
      </c>
      <c r="J434" s="127">
        <f>ROUND(I434*H434,2)</f>
        <v>0</v>
      </c>
      <c r="K434" s="124" t="s">
        <v>127</v>
      </c>
      <c r="L434" s="26"/>
      <c r="M434" s="46" t="s">
        <v>3</v>
      </c>
      <c r="N434" s="128" t="s">
        <v>40</v>
      </c>
      <c r="O434" s="129">
        <v>0</v>
      </c>
      <c r="P434" s="129">
        <f>O434*H434</f>
        <v>0</v>
      </c>
      <c r="Q434" s="129">
        <v>0</v>
      </c>
      <c r="R434" s="129">
        <f>Q434*H434</f>
        <v>0</v>
      </c>
      <c r="S434" s="129">
        <v>0</v>
      </c>
      <c r="T434" s="130">
        <f>S434*H434</f>
        <v>0</v>
      </c>
      <c r="AR434" s="15" t="s">
        <v>128</v>
      </c>
      <c r="AT434" s="15" t="s">
        <v>123</v>
      </c>
      <c r="AU434" s="15" t="s">
        <v>79</v>
      </c>
      <c r="AY434" s="15" t="s">
        <v>121</v>
      </c>
      <c r="BE434" s="131">
        <f>IF(N434="základní",J434,0)</f>
        <v>0</v>
      </c>
      <c r="BF434" s="131">
        <f>IF(N434="snížená",J434,0)</f>
        <v>0</v>
      </c>
      <c r="BG434" s="131">
        <f>IF(N434="zákl. přenesená",J434,0)</f>
        <v>0</v>
      </c>
      <c r="BH434" s="131">
        <f>IF(N434="sníž. přenesená",J434,0)</f>
        <v>0</v>
      </c>
      <c r="BI434" s="131">
        <f>IF(N434="nulová",J434,0)</f>
        <v>0</v>
      </c>
      <c r="BJ434" s="15" t="s">
        <v>77</v>
      </c>
      <c r="BK434" s="131">
        <f>ROUND(I434*H434,2)</f>
        <v>0</v>
      </c>
      <c r="BL434" s="15" t="s">
        <v>128</v>
      </c>
      <c r="BM434" s="15" t="s">
        <v>656</v>
      </c>
    </row>
    <row r="435" spans="2:47" s="1" customFormat="1" ht="19.5">
      <c r="B435" s="26"/>
      <c r="D435" s="132" t="s">
        <v>130</v>
      </c>
      <c r="F435" s="133" t="s">
        <v>657</v>
      </c>
      <c r="L435" s="26"/>
      <c r="M435" s="134"/>
      <c r="N435" s="47"/>
      <c r="O435" s="47"/>
      <c r="P435" s="47"/>
      <c r="Q435" s="47"/>
      <c r="R435" s="47"/>
      <c r="S435" s="47"/>
      <c r="T435" s="48"/>
      <c r="AT435" s="15" t="s">
        <v>130</v>
      </c>
      <c r="AU435" s="15" t="s">
        <v>79</v>
      </c>
    </row>
    <row r="436" spans="2:47" s="1" customFormat="1" ht="68.25">
      <c r="B436" s="26"/>
      <c r="D436" s="132" t="s">
        <v>132</v>
      </c>
      <c r="F436" s="135" t="s">
        <v>646</v>
      </c>
      <c r="L436" s="26"/>
      <c r="M436" s="134"/>
      <c r="N436" s="47"/>
      <c r="O436" s="47"/>
      <c r="P436" s="47"/>
      <c r="Q436" s="47"/>
      <c r="R436" s="47"/>
      <c r="S436" s="47"/>
      <c r="T436" s="48"/>
      <c r="AT436" s="15" t="s">
        <v>132</v>
      </c>
      <c r="AU436" s="15" t="s">
        <v>79</v>
      </c>
    </row>
    <row r="437" spans="2:51" s="11" customFormat="1" ht="12">
      <c r="B437" s="136"/>
      <c r="D437" s="132" t="s">
        <v>134</v>
      </c>
      <c r="E437" s="137" t="s">
        <v>3</v>
      </c>
      <c r="F437" s="138" t="s">
        <v>658</v>
      </c>
      <c r="H437" s="139">
        <v>0.5</v>
      </c>
      <c r="L437" s="136"/>
      <c r="M437" s="140"/>
      <c r="N437" s="141"/>
      <c r="O437" s="141"/>
      <c r="P437" s="141"/>
      <c r="Q437" s="141"/>
      <c r="R437" s="141"/>
      <c r="S437" s="141"/>
      <c r="T437" s="142"/>
      <c r="AT437" s="137" t="s">
        <v>134</v>
      </c>
      <c r="AU437" s="137" t="s">
        <v>79</v>
      </c>
      <c r="AV437" s="11" t="s">
        <v>79</v>
      </c>
      <c r="AW437" s="11" t="s">
        <v>31</v>
      </c>
      <c r="AX437" s="11" t="s">
        <v>77</v>
      </c>
      <c r="AY437" s="137" t="s">
        <v>121</v>
      </c>
    </row>
    <row r="438" spans="2:65" s="1" customFormat="1" ht="20.45" customHeight="1">
      <c r="B438" s="121"/>
      <c r="C438" s="122" t="s">
        <v>659</v>
      </c>
      <c r="D438" s="122" t="s">
        <v>123</v>
      </c>
      <c r="E438" s="123" t="s">
        <v>660</v>
      </c>
      <c r="F438" s="124" t="s">
        <v>661</v>
      </c>
      <c r="G438" s="125" t="s">
        <v>238</v>
      </c>
      <c r="H438" s="126">
        <v>0.126</v>
      </c>
      <c r="I438" s="260">
        <v>0</v>
      </c>
      <c r="J438" s="127">
        <f>ROUND(I438*H438,2)</f>
        <v>0</v>
      </c>
      <c r="K438" s="124" t="s">
        <v>127</v>
      </c>
      <c r="L438" s="26"/>
      <c r="M438" s="46" t="s">
        <v>3</v>
      </c>
      <c r="N438" s="128" t="s">
        <v>40</v>
      </c>
      <c r="O438" s="129">
        <v>0</v>
      </c>
      <c r="P438" s="129">
        <f>O438*H438</f>
        <v>0</v>
      </c>
      <c r="Q438" s="129">
        <v>0</v>
      </c>
      <c r="R438" s="129">
        <f>Q438*H438</f>
        <v>0</v>
      </c>
      <c r="S438" s="129">
        <v>0</v>
      </c>
      <c r="T438" s="130">
        <f>S438*H438</f>
        <v>0</v>
      </c>
      <c r="AR438" s="15" t="s">
        <v>128</v>
      </c>
      <c r="AT438" s="15" t="s">
        <v>123</v>
      </c>
      <c r="AU438" s="15" t="s">
        <v>79</v>
      </c>
      <c r="AY438" s="15" t="s">
        <v>121</v>
      </c>
      <c r="BE438" s="131">
        <f>IF(N438="základní",J438,0)</f>
        <v>0</v>
      </c>
      <c r="BF438" s="131">
        <f>IF(N438="snížená",J438,0)</f>
        <v>0</v>
      </c>
      <c r="BG438" s="131">
        <f>IF(N438="zákl. přenesená",J438,0)</f>
        <v>0</v>
      </c>
      <c r="BH438" s="131">
        <f>IF(N438="sníž. přenesená",J438,0)</f>
        <v>0</v>
      </c>
      <c r="BI438" s="131">
        <f>IF(N438="nulová",J438,0)</f>
        <v>0</v>
      </c>
      <c r="BJ438" s="15" t="s">
        <v>77</v>
      </c>
      <c r="BK438" s="131">
        <f>ROUND(I438*H438,2)</f>
        <v>0</v>
      </c>
      <c r="BL438" s="15" t="s">
        <v>128</v>
      </c>
      <c r="BM438" s="15" t="s">
        <v>662</v>
      </c>
    </row>
    <row r="439" spans="2:47" s="1" customFormat="1" ht="19.5">
      <c r="B439" s="26"/>
      <c r="D439" s="132" t="s">
        <v>130</v>
      </c>
      <c r="F439" s="133" t="s">
        <v>663</v>
      </c>
      <c r="L439" s="26"/>
      <c r="M439" s="134"/>
      <c r="N439" s="47"/>
      <c r="O439" s="47"/>
      <c r="P439" s="47"/>
      <c r="Q439" s="47"/>
      <c r="R439" s="47"/>
      <c r="S439" s="47"/>
      <c r="T439" s="48"/>
      <c r="AT439" s="15" t="s">
        <v>130</v>
      </c>
      <c r="AU439" s="15" t="s">
        <v>79</v>
      </c>
    </row>
    <row r="440" spans="2:47" s="1" customFormat="1" ht="68.25">
      <c r="B440" s="26"/>
      <c r="D440" s="132" t="s">
        <v>132</v>
      </c>
      <c r="F440" s="135" t="s">
        <v>646</v>
      </c>
      <c r="L440" s="26"/>
      <c r="M440" s="134"/>
      <c r="N440" s="47"/>
      <c r="O440" s="47"/>
      <c r="P440" s="47"/>
      <c r="Q440" s="47"/>
      <c r="R440" s="47"/>
      <c r="S440" s="47"/>
      <c r="T440" s="48"/>
      <c r="AT440" s="15" t="s">
        <v>132</v>
      </c>
      <c r="AU440" s="15" t="s">
        <v>79</v>
      </c>
    </row>
    <row r="441" spans="2:51" s="12" customFormat="1" ht="12">
      <c r="B441" s="143"/>
      <c r="D441" s="132" t="s">
        <v>134</v>
      </c>
      <c r="E441" s="144" t="s">
        <v>3</v>
      </c>
      <c r="F441" s="145" t="s">
        <v>664</v>
      </c>
      <c r="H441" s="144" t="s">
        <v>3</v>
      </c>
      <c r="L441" s="143"/>
      <c r="M441" s="146"/>
      <c r="N441" s="147"/>
      <c r="O441" s="147"/>
      <c r="P441" s="147"/>
      <c r="Q441" s="147"/>
      <c r="R441" s="147"/>
      <c r="S441" s="147"/>
      <c r="T441" s="148"/>
      <c r="AT441" s="144" t="s">
        <v>134</v>
      </c>
      <c r="AU441" s="144" t="s">
        <v>79</v>
      </c>
      <c r="AV441" s="12" t="s">
        <v>77</v>
      </c>
      <c r="AW441" s="12" t="s">
        <v>31</v>
      </c>
      <c r="AX441" s="12" t="s">
        <v>69</v>
      </c>
      <c r="AY441" s="144" t="s">
        <v>121</v>
      </c>
    </row>
    <row r="442" spans="2:51" s="11" customFormat="1" ht="12">
      <c r="B442" s="136"/>
      <c r="D442" s="132" t="s">
        <v>134</v>
      </c>
      <c r="E442" s="137" t="s">
        <v>3</v>
      </c>
      <c r="F442" s="138" t="s">
        <v>665</v>
      </c>
      <c r="H442" s="139">
        <v>0.126</v>
      </c>
      <c r="L442" s="136"/>
      <c r="M442" s="140"/>
      <c r="N442" s="141"/>
      <c r="O442" s="141"/>
      <c r="P442" s="141"/>
      <c r="Q442" s="141"/>
      <c r="R442" s="141"/>
      <c r="S442" s="141"/>
      <c r="T442" s="142"/>
      <c r="AT442" s="137" t="s">
        <v>134</v>
      </c>
      <c r="AU442" s="137" t="s">
        <v>79</v>
      </c>
      <c r="AV442" s="11" t="s">
        <v>79</v>
      </c>
      <c r="AW442" s="11" t="s">
        <v>31</v>
      </c>
      <c r="AX442" s="11" t="s">
        <v>77</v>
      </c>
      <c r="AY442" s="137" t="s">
        <v>121</v>
      </c>
    </row>
    <row r="443" spans="2:65" s="1" customFormat="1" ht="20.45" customHeight="1">
      <c r="B443" s="121"/>
      <c r="C443" s="122" t="s">
        <v>666</v>
      </c>
      <c r="D443" s="122" t="s">
        <v>123</v>
      </c>
      <c r="E443" s="123" t="s">
        <v>667</v>
      </c>
      <c r="F443" s="124" t="s">
        <v>668</v>
      </c>
      <c r="G443" s="125" t="s">
        <v>238</v>
      </c>
      <c r="H443" s="126">
        <v>0.87</v>
      </c>
      <c r="I443" s="260">
        <v>0</v>
      </c>
      <c r="J443" s="127">
        <f>ROUND(I443*H443,2)</f>
        <v>0</v>
      </c>
      <c r="K443" s="124" t="s">
        <v>127</v>
      </c>
      <c r="L443" s="26"/>
      <c r="M443" s="46" t="s">
        <v>3</v>
      </c>
      <c r="N443" s="128" t="s">
        <v>40</v>
      </c>
      <c r="O443" s="129">
        <v>0</v>
      </c>
      <c r="P443" s="129">
        <f>O443*H443</f>
        <v>0</v>
      </c>
      <c r="Q443" s="129">
        <v>0</v>
      </c>
      <c r="R443" s="129">
        <f>Q443*H443</f>
        <v>0</v>
      </c>
      <c r="S443" s="129">
        <v>0</v>
      </c>
      <c r="T443" s="130">
        <f>S443*H443</f>
        <v>0</v>
      </c>
      <c r="AR443" s="15" t="s">
        <v>128</v>
      </c>
      <c r="AT443" s="15" t="s">
        <v>123</v>
      </c>
      <c r="AU443" s="15" t="s">
        <v>79</v>
      </c>
      <c r="AY443" s="15" t="s">
        <v>121</v>
      </c>
      <c r="BE443" s="131">
        <f>IF(N443="základní",J443,0)</f>
        <v>0</v>
      </c>
      <c r="BF443" s="131">
        <f>IF(N443="snížená",J443,0)</f>
        <v>0</v>
      </c>
      <c r="BG443" s="131">
        <f>IF(N443="zákl. přenesená",J443,0)</f>
        <v>0</v>
      </c>
      <c r="BH443" s="131">
        <f>IF(N443="sníž. přenesená",J443,0)</f>
        <v>0</v>
      </c>
      <c r="BI443" s="131">
        <f>IF(N443="nulová",J443,0)</f>
        <v>0</v>
      </c>
      <c r="BJ443" s="15" t="s">
        <v>77</v>
      </c>
      <c r="BK443" s="131">
        <f>ROUND(I443*H443,2)</f>
        <v>0</v>
      </c>
      <c r="BL443" s="15" t="s">
        <v>128</v>
      </c>
      <c r="BM443" s="15" t="s">
        <v>669</v>
      </c>
    </row>
    <row r="444" spans="2:47" s="1" customFormat="1" ht="19.5">
      <c r="B444" s="26"/>
      <c r="D444" s="132" t="s">
        <v>130</v>
      </c>
      <c r="F444" s="133" t="s">
        <v>290</v>
      </c>
      <c r="L444" s="26"/>
      <c r="M444" s="134"/>
      <c r="N444" s="47"/>
      <c r="O444" s="47"/>
      <c r="P444" s="47"/>
      <c r="Q444" s="47"/>
      <c r="R444" s="47"/>
      <c r="S444" s="47"/>
      <c r="T444" s="48"/>
      <c r="AT444" s="15" t="s">
        <v>130</v>
      </c>
      <c r="AU444" s="15" t="s">
        <v>79</v>
      </c>
    </row>
    <row r="445" spans="2:47" s="1" customFormat="1" ht="68.25">
      <c r="B445" s="26"/>
      <c r="D445" s="132" t="s">
        <v>132</v>
      </c>
      <c r="F445" s="135" t="s">
        <v>646</v>
      </c>
      <c r="L445" s="26"/>
      <c r="M445" s="134"/>
      <c r="N445" s="47"/>
      <c r="O445" s="47"/>
      <c r="P445" s="47"/>
      <c r="Q445" s="47"/>
      <c r="R445" s="47"/>
      <c r="S445" s="47"/>
      <c r="T445" s="48"/>
      <c r="AT445" s="15" t="s">
        <v>132</v>
      </c>
      <c r="AU445" s="15" t="s">
        <v>79</v>
      </c>
    </row>
    <row r="446" spans="2:51" s="11" customFormat="1" ht="12">
      <c r="B446" s="136"/>
      <c r="D446" s="132" t="s">
        <v>134</v>
      </c>
      <c r="E446" s="137" t="s">
        <v>3</v>
      </c>
      <c r="F446" s="138" t="s">
        <v>670</v>
      </c>
      <c r="H446" s="139">
        <v>0.87</v>
      </c>
      <c r="L446" s="136"/>
      <c r="M446" s="140"/>
      <c r="N446" s="141"/>
      <c r="O446" s="141"/>
      <c r="P446" s="141"/>
      <c r="Q446" s="141"/>
      <c r="R446" s="141"/>
      <c r="S446" s="141"/>
      <c r="T446" s="142"/>
      <c r="AT446" s="137" t="s">
        <v>134</v>
      </c>
      <c r="AU446" s="137" t="s">
        <v>79</v>
      </c>
      <c r="AV446" s="11" t="s">
        <v>79</v>
      </c>
      <c r="AW446" s="11" t="s">
        <v>31</v>
      </c>
      <c r="AX446" s="11" t="s">
        <v>77</v>
      </c>
      <c r="AY446" s="137" t="s">
        <v>121</v>
      </c>
    </row>
    <row r="447" spans="2:65" s="1" customFormat="1" ht="20.45" customHeight="1">
      <c r="B447" s="121"/>
      <c r="C447" s="122" t="s">
        <v>671</v>
      </c>
      <c r="D447" s="122" t="s">
        <v>123</v>
      </c>
      <c r="E447" s="123" t="s">
        <v>672</v>
      </c>
      <c r="F447" s="124" t="s">
        <v>673</v>
      </c>
      <c r="G447" s="125" t="s">
        <v>238</v>
      </c>
      <c r="H447" s="126">
        <v>10.134</v>
      </c>
      <c r="I447" s="260">
        <v>0</v>
      </c>
      <c r="J447" s="127">
        <f>ROUND(I447*H447,2)</f>
        <v>0</v>
      </c>
      <c r="K447" s="124" t="s">
        <v>127</v>
      </c>
      <c r="L447" s="26"/>
      <c r="M447" s="46" t="s">
        <v>3</v>
      </c>
      <c r="N447" s="128" t="s">
        <v>40</v>
      </c>
      <c r="O447" s="129">
        <v>0.246</v>
      </c>
      <c r="P447" s="129">
        <f>O447*H447</f>
        <v>2.492964</v>
      </c>
      <c r="Q447" s="129">
        <v>0</v>
      </c>
      <c r="R447" s="129">
        <f>Q447*H447</f>
        <v>0</v>
      </c>
      <c r="S447" s="129">
        <v>0</v>
      </c>
      <c r="T447" s="130">
        <f>S447*H447</f>
        <v>0</v>
      </c>
      <c r="AR447" s="15" t="s">
        <v>128</v>
      </c>
      <c r="AT447" s="15" t="s">
        <v>123</v>
      </c>
      <c r="AU447" s="15" t="s">
        <v>79</v>
      </c>
      <c r="AY447" s="15" t="s">
        <v>121</v>
      </c>
      <c r="BE447" s="131">
        <f>IF(N447="základní",J447,0)</f>
        <v>0</v>
      </c>
      <c r="BF447" s="131">
        <f>IF(N447="snížená",J447,0)</f>
        <v>0</v>
      </c>
      <c r="BG447" s="131">
        <f>IF(N447="zákl. přenesená",J447,0)</f>
        <v>0</v>
      </c>
      <c r="BH447" s="131">
        <f>IF(N447="sníž. přenesená",J447,0)</f>
        <v>0</v>
      </c>
      <c r="BI447" s="131">
        <f>IF(N447="nulová",J447,0)</f>
        <v>0</v>
      </c>
      <c r="BJ447" s="15" t="s">
        <v>77</v>
      </c>
      <c r="BK447" s="131">
        <f>ROUND(I447*H447,2)</f>
        <v>0</v>
      </c>
      <c r="BL447" s="15" t="s">
        <v>128</v>
      </c>
      <c r="BM447" s="15" t="s">
        <v>674</v>
      </c>
    </row>
    <row r="448" spans="2:47" s="1" customFormat="1" ht="19.5">
      <c r="B448" s="26"/>
      <c r="D448" s="132" t="s">
        <v>130</v>
      </c>
      <c r="F448" s="133" t="s">
        <v>675</v>
      </c>
      <c r="L448" s="26"/>
      <c r="M448" s="134"/>
      <c r="N448" s="47"/>
      <c r="O448" s="47"/>
      <c r="P448" s="47"/>
      <c r="Q448" s="47"/>
      <c r="R448" s="47"/>
      <c r="S448" s="47"/>
      <c r="T448" s="48"/>
      <c r="AT448" s="15" t="s">
        <v>130</v>
      </c>
      <c r="AU448" s="15" t="s">
        <v>79</v>
      </c>
    </row>
    <row r="449" spans="2:47" s="1" customFormat="1" ht="185.25">
      <c r="B449" s="26"/>
      <c r="D449" s="132" t="s">
        <v>132</v>
      </c>
      <c r="F449" s="135" t="s">
        <v>676</v>
      </c>
      <c r="L449" s="26"/>
      <c r="M449" s="134"/>
      <c r="N449" s="47"/>
      <c r="O449" s="47"/>
      <c r="P449" s="47"/>
      <c r="Q449" s="47"/>
      <c r="R449" s="47"/>
      <c r="S449" s="47"/>
      <c r="T449" s="48"/>
      <c r="AT449" s="15" t="s">
        <v>132</v>
      </c>
      <c r="AU449" s="15" t="s">
        <v>79</v>
      </c>
    </row>
    <row r="450" spans="2:51" s="12" customFormat="1" ht="12">
      <c r="B450" s="143"/>
      <c r="D450" s="132" t="s">
        <v>134</v>
      </c>
      <c r="E450" s="144" t="s">
        <v>3</v>
      </c>
      <c r="F450" s="145" t="s">
        <v>677</v>
      </c>
      <c r="H450" s="144" t="s">
        <v>3</v>
      </c>
      <c r="L450" s="143"/>
      <c r="M450" s="146"/>
      <c r="N450" s="147"/>
      <c r="O450" s="147"/>
      <c r="P450" s="147"/>
      <c r="Q450" s="147"/>
      <c r="R450" s="147"/>
      <c r="S450" s="147"/>
      <c r="T450" s="148"/>
      <c r="AT450" s="144" t="s">
        <v>134</v>
      </c>
      <c r="AU450" s="144" t="s">
        <v>79</v>
      </c>
      <c r="AV450" s="12" t="s">
        <v>77</v>
      </c>
      <c r="AW450" s="12" t="s">
        <v>31</v>
      </c>
      <c r="AX450" s="12" t="s">
        <v>69</v>
      </c>
      <c r="AY450" s="144" t="s">
        <v>121</v>
      </c>
    </row>
    <row r="451" spans="2:51" s="11" customFormat="1" ht="12">
      <c r="B451" s="136"/>
      <c r="D451" s="132" t="s">
        <v>134</v>
      </c>
      <c r="E451" s="137" t="s">
        <v>3</v>
      </c>
      <c r="F451" s="138" t="s">
        <v>678</v>
      </c>
      <c r="H451" s="139">
        <v>9.042</v>
      </c>
      <c r="L451" s="136"/>
      <c r="M451" s="140"/>
      <c r="N451" s="141"/>
      <c r="O451" s="141"/>
      <c r="P451" s="141"/>
      <c r="Q451" s="141"/>
      <c r="R451" s="141"/>
      <c r="S451" s="141"/>
      <c r="T451" s="142"/>
      <c r="AT451" s="137" t="s">
        <v>134</v>
      </c>
      <c r="AU451" s="137" t="s">
        <v>79</v>
      </c>
      <c r="AV451" s="11" t="s">
        <v>79</v>
      </c>
      <c r="AW451" s="11" t="s">
        <v>31</v>
      </c>
      <c r="AX451" s="11" t="s">
        <v>69</v>
      </c>
      <c r="AY451" s="137" t="s">
        <v>121</v>
      </c>
    </row>
    <row r="452" spans="2:51" s="12" customFormat="1" ht="12">
      <c r="B452" s="143"/>
      <c r="D452" s="132" t="s">
        <v>134</v>
      </c>
      <c r="E452" s="144" t="s">
        <v>3</v>
      </c>
      <c r="F452" s="145" t="s">
        <v>664</v>
      </c>
      <c r="H452" s="144" t="s">
        <v>3</v>
      </c>
      <c r="L452" s="143"/>
      <c r="M452" s="146"/>
      <c r="N452" s="147"/>
      <c r="O452" s="147"/>
      <c r="P452" s="147"/>
      <c r="Q452" s="147"/>
      <c r="R452" s="147"/>
      <c r="S452" s="147"/>
      <c r="T452" s="148"/>
      <c r="AT452" s="144" t="s">
        <v>134</v>
      </c>
      <c r="AU452" s="144" t="s">
        <v>79</v>
      </c>
      <c r="AV452" s="12" t="s">
        <v>77</v>
      </c>
      <c r="AW452" s="12" t="s">
        <v>31</v>
      </c>
      <c r="AX452" s="12" t="s">
        <v>69</v>
      </c>
      <c r="AY452" s="144" t="s">
        <v>121</v>
      </c>
    </row>
    <row r="453" spans="2:51" s="11" customFormat="1" ht="12">
      <c r="B453" s="136"/>
      <c r="D453" s="132" t="s">
        <v>134</v>
      </c>
      <c r="E453" s="137" t="s">
        <v>3</v>
      </c>
      <c r="F453" s="138" t="s">
        <v>665</v>
      </c>
      <c r="H453" s="139">
        <v>0.126</v>
      </c>
      <c r="L453" s="136"/>
      <c r="M453" s="140"/>
      <c r="N453" s="141"/>
      <c r="O453" s="141"/>
      <c r="P453" s="141"/>
      <c r="Q453" s="141"/>
      <c r="R453" s="141"/>
      <c r="S453" s="141"/>
      <c r="T453" s="142"/>
      <c r="AT453" s="137" t="s">
        <v>134</v>
      </c>
      <c r="AU453" s="137" t="s">
        <v>79</v>
      </c>
      <c r="AV453" s="11" t="s">
        <v>79</v>
      </c>
      <c r="AW453" s="11" t="s">
        <v>31</v>
      </c>
      <c r="AX453" s="11" t="s">
        <v>69</v>
      </c>
      <c r="AY453" s="137" t="s">
        <v>121</v>
      </c>
    </row>
    <row r="454" spans="2:51" s="12" customFormat="1" ht="12">
      <c r="B454" s="143"/>
      <c r="D454" s="132" t="s">
        <v>134</v>
      </c>
      <c r="E454" s="144" t="s">
        <v>3</v>
      </c>
      <c r="F454" s="145" t="s">
        <v>679</v>
      </c>
      <c r="H454" s="144" t="s">
        <v>3</v>
      </c>
      <c r="L454" s="143"/>
      <c r="M454" s="146"/>
      <c r="N454" s="147"/>
      <c r="O454" s="147"/>
      <c r="P454" s="147"/>
      <c r="Q454" s="147"/>
      <c r="R454" s="147"/>
      <c r="S454" s="147"/>
      <c r="T454" s="148"/>
      <c r="AT454" s="144" t="s">
        <v>134</v>
      </c>
      <c r="AU454" s="144" t="s">
        <v>79</v>
      </c>
      <c r="AV454" s="12" t="s">
        <v>77</v>
      </c>
      <c r="AW454" s="12" t="s">
        <v>31</v>
      </c>
      <c r="AX454" s="12" t="s">
        <v>69</v>
      </c>
      <c r="AY454" s="144" t="s">
        <v>121</v>
      </c>
    </row>
    <row r="455" spans="2:51" s="11" customFormat="1" ht="12">
      <c r="B455" s="136"/>
      <c r="D455" s="132" t="s">
        <v>134</v>
      </c>
      <c r="E455" s="137" t="s">
        <v>3</v>
      </c>
      <c r="F455" s="138" t="s">
        <v>670</v>
      </c>
      <c r="H455" s="139">
        <v>0.87</v>
      </c>
      <c r="L455" s="136"/>
      <c r="M455" s="140"/>
      <c r="N455" s="141"/>
      <c r="O455" s="141"/>
      <c r="P455" s="141"/>
      <c r="Q455" s="141"/>
      <c r="R455" s="141"/>
      <c r="S455" s="141"/>
      <c r="T455" s="142"/>
      <c r="AT455" s="137" t="s">
        <v>134</v>
      </c>
      <c r="AU455" s="137" t="s">
        <v>79</v>
      </c>
      <c r="AV455" s="11" t="s">
        <v>79</v>
      </c>
      <c r="AW455" s="11" t="s">
        <v>31</v>
      </c>
      <c r="AX455" s="11" t="s">
        <v>69</v>
      </c>
      <c r="AY455" s="137" t="s">
        <v>121</v>
      </c>
    </row>
    <row r="456" spans="2:51" s="12" customFormat="1" ht="12">
      <c r="B456" s="143"/>
      <c r="D456" s="132" t="s">
        <v>134</v>
      </c>
      <c r="E456" s="144" t="s">
        <v>3</v>
      </c>
      <c r="F456" s="145" t="s">
        <v>651</v>
      </c>
      <c r="H456" s="144" t="s">
        <v>3</v>
      </c>
      <c r="L456" s="143"/>
      <c r="M456" s="146"/>
      <c r="N456" s="147"/>
      <c r="O456" s="147"/>
      <c r="P456" s="147"/>
      <c r="Q456" s="147"/>
      <c r="R456" s="147"/>
      <c r="S456" s="147"/>
      <c r="T456" s="148"/>
      <c r="AT456" s="144" t="s">
        <v>134</v>
      </c>
      <c r="AU456" s="144" t="s">
        <v>79</v>
      </c>
      <c r="AV456" s="12" t="s">
        <v>77</v>
      </c>
      <c r="AW456" s="12" t="s">
        <v>31</v>
      </c>
      <c r="AX456" s="12" t="s">
        <v>69</v>
      </c>
      <c r="AY456" s="144" t="s">
        <v>121</v>
      </c>
    </row>
    <row r="457" spans="2:51" s="11" customFormat="1" ht="12">
      <c r="B457" s="136"/>
      <c r="D457" s="132" t="s">
        <v>134</v>
      </c>
      <c r="E457" s="137" t="s">
        <v>3</v>
      </c>
      <c r="F457" s="138" t="s">
        <v>652</v>
      </c>
      <c r="H457" s="139">
        <v>0.096</v>
      </c>
      <c r="L457" s="136"/>
      <c r="M457" s="140"/>
      <c r="N457" s="141"/>
      <c r="O457" s="141"/>
      <c r="P457" s="141"/>
      <c r="Q457" s="141"/>
      <c r="R457" s="141"/>
      <c r="S457" s="141"/>
      <c r="T457" s="142"/>
      <c r="AT457" s="137" t="s">
        <v>134</v>
      </c>
      <c r="AU457" s="137" t="s">
        <v>79</v>
      </c>
      <c r="AV457" s="11" t="s">
        <v>79</v>
      </c>
      <c r="AW457" s="11" t="s">
        <v>31</v>
      </c>
      <c r="AX457" s="11" t="s">
        <v>69</v>
      </c>
      <c r="AY457" s="137" t="s">
        <v>121</v>
      </c>
    </row>
    <row r="458" spans="2:65" s="1" customFormat="1" ht="20.45" customHeight="1">
      <c r="B458" s="121"/>
      <c r="C458" s="122" t="s">
        <v>680</v>
      </c>
      <c r="D458" s="122" t="s">
        <v>123</v>
      </c>
      <c r="E458" s="123" t="s">
        <v>681</v>
      </c>
      <c r="F458" s="124" t="s">
        <v>682</v>
      </c>
      <c r="G458" s="125" t="s">
        <v>238</v>
      </c>
      <c r="H458" s="126">
        <v>91.206</v>
      </c>
      <c r="I458" s="260">
        <v>0</v>
      </c>
      <c r="J458" s="127">
        <f>ROUND(I458*H458,2)</f>
        <v>0</v>
      </c>
      <c r="K458" s="124" t="s">
        <v>127</v>
      </c>
      <c r="L458" s="26"/>
      <c r="M458" s="46" t="s">
        <v>3</v>
      </c>
      <c r="N458" s="128" t="s">
        <v>40</v>
      </c>
      <c r="O458" s="129">
        <v>0.017</v>
      </c>
      <c r="P458" s="129">
        <f>O458*H458</f>
        <v>1.5505020000000003</v>
      </c>
      <c r="Q458" s="129">
        <v>0</v>
      </c>
      <c r="R458" s="129">
        <f>Q458*H458</f>
        <v>0</v>
      </c>
      <c r="S458" s="129">
        <v>0</v>
      </c>
      <c r="T458" s="130">
        <f>S458*H458</f>
        <v>0</v>
      </c>
      <c r="AR458" s="15" t="s">
        <v>128</v>
      </c>
      <c r="AT458" s="15" t="s">
        <v>123</v>
      </c>
      <c r="AU458" s="15" t="s">
        <v>79</v>
      </c>
      <c r="AY458" s="15" t="s">
        <v>121</v>
      </c>
      <c r="BE458" s="131">
        <f>IF(N458="základní",J458,0)</f>
        <v>0</v>
      </c>
      <c r="BF458" s="131">
        <f>IF(N458="snížená",J458,0)</f>
        <v>0</v>
      </c>
      <c r="BG458" s="131">
        <f>IF(N458="zákl. přenesená",J458,0)</f>
        <v>0</v>
      </c>
      <c r="BH458" s="131">
        <f>IF(N458="sníž. přenesená",J458,0)</f>
        <v>0</v>
      </c>
      <c r="BI458" s="131">
        <f>IF(N458="nulová",J458,0)</f>
        <v>0</v>
      </c>
      <c r="BJ458" s="15" t="s">
        <v>77</v>
      </c>
      <c r="BK458" s="131">
        <f>ROUND(I458*H458,2)</f>
        <v>0</v>
      </c>
      <c r="BL458" s="15" t="s">
        <v>128</v>
      </c>
      <c r="BM458" s="15" t="s">
        <v>683</v>
      </c>
    </row>
    <row r="459" spans="2:47" s="1" customFormat="1" ht="19.5">
      <c r="B459" s="26"/>
      <c r="D459" s="132" t="s">
        <v>130</v>
      </c>
      <c r="F459" s="133" t="s">
        <v>684</v>
      </c>
      <c r="L459" s="26"/>
      <c r="M459" s="134"/>
      <c r="N459" s="47"/>
      <c r="O459" s="47"/>
      <c r="P459" s="47"/>
      <c r="Q459" s="47"/>
      <c r="R459" s="47"/>
      <c r="S459" s="47"/>
      <c r="T459" s="48"/>
      <c r="AT459" s="15" t="s">
        <v>130</v>
      </c>
      <c r="AU459" s="15" t="s">
        <v>79</v>
      </c>
    </row>
    <row r="460" spans="2:47" s="1" customFormat="1" ht="185.25">
      <c r="B460" s="26"/>
      <c r="D460" s="132" t="s">
        <v>132</v>
      </c>
      <c r="F460" s="135" t="s">
        <v>676</v>
      </c>
      <c r="L460" s="26"/>
      <c r="M460" s="134"/>
      <c r="N460" s="47"/>
      <c r="O460" s="47"/>
      <c r="P460" s="47"/>
      <c r="Q460" s="47"/>
      <c r="R460" s="47"/>
      <c r="S460" s="47"/>
      <c r="T460" s="48"/>
      <c r="AT460" s="15" t="s">
        <v>132</v>
      </c>
      <c r="AU460" s="15" t="s">
        <v>79</v>
      </c>
    </row>
    <row r="461" spans="2:51" s="12" customFormat="1" ht="12">
      <c r="B461" s="143"/>
      <c r="D461" s="132" t="s">
        <v>134</v>
      </c>
      <c r="E461" s="144" t="s">
        <v>3</v>
      </c>
      <c r="F461" s="145" t="s">
        <v>677</v>
      </c>
      <c r="H461" s="144" t="s">
        <v>3</v>
      </c>
      <c r="L461" s="143"/>
      <c r="M461" s="146"/>
      <c r="N461" s="147"/>
      <c r="O461" s="147"/>
      <c r="P461" s="147"/>
      <c r="Q461" s="147"/>
      <c r="R461" s="147"/>
      <c r="S461" s="147"/>
      <c r="T461" s="148"/>
      <c r="AT461" s="144" t="s">
        <v>134</v>
      </c>
      <c r="AU461" s="144" t="s">
        <v>79</v>
      </c>
      <c r="AV461" s="12" t="s">
        <v>77</v>
      </c>
      <c r="AW461" s="12" t="s">
        <v>31</v>
      </c>
      <c r="AX461" s="12" t="s">
        <v>69</v>
      </c>
      <c r="AY461" s="144" t="s">
        <v>121</v>
      </c>
    </row>
    <row r="462" spans="2:51" s="11" customFormat="1" ht="12">
      <c r="B462" s="136"/>
      <c r="D462" s="132" t="s">
        <v>134</v>
      </c>
      <c r="E462" s="137" t="s">
        <v>3</v>
      </c>
      <c r="F462" s="138" t="s">
        <v>678</v>
      </c>
      <c r="H462" s="139">
        <v>9.042</v>
      </c>
      <c r="L462" s="136"/>
      <c r="M462" s="140"/>
      <c r="N462" s="141"/>
      <c r="O462" s="141"/>
      <c r="P462" s="141"/>
      <c r="Q462" s="141"/>
      <c r="R462" s="141"/>
      <c r="S462" s="141"/>
      <c r="T462" s="142"/>
      <c r="W462" s="264"/>
      <c r="AT462" s="137" t="s">
        <v>134</v>
      </c>
      <c r="AU462" s="137" t="s">
        <v>79</v>
      </c>
      <c r="AV462" s="11" t="s">
        <v>79</v>
      </c>
      <c r="AW462" s="11" t="s">
        <v>31</v>
      </c>
      <c r="AX462" s="11" t="s">
        <v>69</v>
      </c>
      <c r="AY462" s="137" t="s">
        <v>121</v>
      </c>
    </row>
    <row r="463" spans="2:51" s="12" customFormat="1" ht="12">
      <c r="B463" s="143"/>
      <c r="D463" s="132" t="s">
        <v>134</v>
      </c>
      <c r="E463" s="144" t="s">
        <v>3</v>
      </c>
      <c r="F463" s="145" t="s">
        <v>664</v>
      </c>
      <c r="H463" s="144" t="s">
        <v>3</v>
      </c>
      <c r="L463" s="143"/>
      <c r="M463" s="146"/>
      <c r="N463" s="147"/>
      <c r="O463" s="147"/>
      <c r="P463" s="147"/>
      <c r="Q463" s="147"/>
      <c r="R463" s="147"/>
      <c r="S463" s="147"/>
      <c r="T463" s="148"/>
      <c r="AT463" s="144" t="s">
        <v>134</v>
      </c>
      <c r="AU463" s="144" t="s">
        <v>79</v>
      </c>
      <c r="AV463" s="12" t="s">
        <v>77</v>
      </c>
      <c r="AW463" s="12" t="s">
        <v>31</v>
      </c>
      <c r="AX463" s="12" t="s">
        <v>69</v>
      </c>
      <c r="AY463" s="144" t="s">
        <v>121</v>
      </c>
    </row>
    <row r="464" spans="2:51" s="11" customFormat="1" ht="12">
      <c r="B464" s="136"/>
      <c r="D464" s="132" t="s">
        <v>134</v>
      </c>
      <c r="E464" s="137" t="s">
        <v>3</v>
      </c>
      <c r="F464" s="138" t="s">
        <v>665</v>
      </c>
      <c r="H464" s="139">
        <v>0.126</v>
      </c>
      <c r="L464" s="136"/>
      <c r="M464" s="140"/>
      <c r="N464" s="141"/>
      <c r="O464" s="141"/>
      <c r="P464" s="141"/>
      <c r="Q464" s="141"/>
      <c r="R464" s="141"/>
      <c r="S464" s="141"/>
      <c r="T464" s="142"/>
      <c r="AT464" s="137" t="s">
        <v>134</v>
      </c>
      <c r="AU464" s="137" t="s">
        <v>79</v>
      </c>
      <c r="AV464" s="11" t="s">
        <v>79</v>
      </c>
      <c r="AW464" s="11" t="s">
        <v>31</v>
      </c>
      <c r="AX464" s="11" t="s">
        <v>69</v>
      </c>
      <c r="AY464" s="137" t="s">
        <v>121</v>
      </c>
    </row>
    <row r="465" spans="2:51" s="12" customFormat="1" ht="12">
      <c r="B465" s="143"/>
      <c r="D465" s="132" t="s">
        <v>134</v>
      </c>
      <c r="E465" s="144" t="s">
        <v>3</v>
      </c>
      <c r="F465" s="145" t="s">
        <v>679</v>
      </c>
      <c r="H465" s="144" t="s">
        <v>3</v>
      </c>
      <c r="L465" s="143"/>
      <c r="M465" s="146"/>
      <c r="N465" s="147"/>
      <c r="O465" s="147"/>
      <c r="P465" s="147"/>
      <c r="Q465" s="147"/>
      <c r="R465" s="147"/>
      <c r="S465" s="147"/>
      <c r="T465" s="148"/>
      <c r="AT465" s="144" t="s">
        <v>134</v>
      </c>
      <c r="AU465" s="144" t="s">
        <v>79</v>
      </c>
      <c r="AV465" s="12" t="s">
        <v>77</v>
      </c>
      <c r="AW465" s="12" t="s">
        <v>31</v>
      </c>
      <c r="AX465" s="12" t="s">
        <v>69</v>
      </c>
      <c r="AY465" s="144" t="s">
        <v>121</v>
      </c>
    </row>
    <row r="466" spans="2:51" s="11" customFormat="1" ht="12">
      <c r="B466" s="136"/>
      <c r="D466" s="132" t="s">
        <v>134</v>
      </c>
      <c r="E466" s="137" t="s">
        <v>3</v>
      </c>
      <c r="F466" s="138" t="s">
        <v>670</v>
      </c>
      <c r="H466" s="139">
        <v>0.87</v>
      </c>
      <c r="L466" s="136"/>
      <c r="M466" s="140"/>
      <c r="N466" s="141"/>
      <c r="O466" s="141"/>
      <c r="P466" s="141"/>
      <c r="Q466" s="141"/>
      <c r="R466" s="141"/>
      <c r="S466" s="141"/>
      <c r="T466" s="142"/>
      <c r="AT466" s="137" t="s">
        <v>134</v>
      </c>
      <c r="AU466" s="137" t="s">
        <v>79</v>
      </c>
      <c r="AV466" s="11" t="s">
        <v>79</v>
      </c>
      <c r="AW466" s="11" t="s">
        <v>31</v>
      </c>
      <c r="AX466" s="11" t="s">
        <v>69</v>
      </c>
      <c r="AY466" s="137" t="s">
        <v>121</v>
      </c>
    </row>
    <row r="467" spans="2:51" s="12" customFormat="1" ht="12">
      <c r="B467" s="143"/>
      <c r="D467" s="132" t="s">
        <v>134</v>
      </c>
      <c r="E467" s="144" t="s">
        <v>3</v>
      </c>
      <c r="F467" s="145" t="s">
        <v>651</v>
      </c>
      <c r="H467" s="144" t="s">
        <v>3</v>
      </c>
      <c r="L467" s="143"/>
      <c r="M467" s="146"/>
      <c r="N467" s="147"/>
      <c r="O467" s="147"/>
      <c r="P467" s="147"/>
      <c r="Q467" s="147"/>
      <c r="R467" s="147"/>
      <c r="S467" s="147"/>
      <c r="T467" s="148"/>
      <c r="AT467" s="144" t="s">
        <v>134</v>
      </c>
      <c r="AU467" s="144" t="s">
        <v>79</v>
      </c>
      <c r="AV467" s="12" t="s">
        <v>77</v>
      </c>
      <c r="AW467" s="12" t="s">
        <v>31</v>
      </c>
      <c r="AX467" s="12" t="s">
        <v>69</v>
      </c>
      <c r="AY467" s="144" t="s">
        <v>121</v>
      </c>
    </row>
    <row r="468" spans="2:51" s="11" customFormat="1" ht="12">
      <c r="B468" s="136"/>
      <c r="D468" s="132" t="s">
        <v>134</v>
      </c>
      <c r="E468" s="137" t="s">
        <v>3</v>
      </c>
      <c r="F468" s="138" t="s">
        <v>652</v>
      </c>
      <c r="H468" s="139">
        <v>0.096</v>
      </c>
      <c r="L468" s="136"/>
      <c r="M468" s="140"/>
      <c r="N468" s="141"/>
      <c r="O468" s="141"/>
      <c r="P468" s="141"/>
      <c r="Q468" s="141"/>
      <c r="R468" s="141"/>
      <c r="S468" s="141"/>
      <c r="T468" s="142"/>
      <c r="AT468" s="137" t="s">
        <v>134</v>
      </c>
      <c r="AU468" s="137" t="s">
        <v>79</v>
      </c>
      <c r="AV468" s="11" t="s">
        <v>79</v>
      </c>
      <c r="AW468" s="11" t="s">
        <v>31</v>
      </c>
      <c r="AX468" s="11" t="s">
        <v>69</v>
      </c>
      <c r="AY468" s="137" t="s">
        <v>121</v>
      </c>
    </row>
    <row r="469" spans="2:51" s="11" customFormat="1" ht="12">
      <c r="B469" s="136"/>
      <c r="D469" s="132" t="s">
        <v>134</v>
      </c>
      <c r="F469" s="138" t="s">
        <v>685</v>
      </c>
      <c r="H469" s="139">
        <v>91.206</v>
      </c>
      <c r="L469" s="136"/>
      <c r="M469" s="140"/>
      <c r="N469" s="141"/>
      <c r="O469" s="141"/>
      <c r="P469" s="141"/>
      <c r="Q469" s="141"/>
      <c r="R469" s="141"/>
      <c r="S469" s="141"/>
      <c r="T469" s="142"/>
      <c r="AT469" s="137" t="s">
        <v>134</v>
      </c>
      <c r="AU469" s="137" t="s">
        <v>79</v>
      </c>
      <c r="AV469" s="11" t="s">
        <v>79</v>
      </c>
      <c r="AW469" s="11" t="s">
        <v>4</v>
      </c>
      <c r="AX469" s="11" t="s">
        <v>77</v>
      </c>
      <c r="AY469" s="137" t="s">
        <v>121</v>
      </c>
    </row>
    <row r="470" spans="2:65" s="1" customFormat="1" ht="20.45" customHeight="1">
      <c r="B470" s="121"/>
      <c r="C470" s="122" t="s">
        <v>686</v>
      </c>
      <c r="D470" s="122" t="s">
        <v>123</v>
      </c>
      <c r="E470" s="123" t="s">
        <v>687</v>
      </c>
      <c r="F470" s="124" t="s">
        <v>688</v>
      </c>
      <c r="G470" s="125" t="s">
        <v>238</v>
      </c>
      <c r="H470" s="126">
        <v>10.134</v>
      </c>
      <c r="I470" s="260">
        <v>0</v>
      </c>
      <c r="J470" s="127">
        <v>0</v>
      </c>
      <c r="K470" s="124" t="s">
        <v>127</v>
      </c>
      <c r="L470" s="26"/>
      <c r="M470" s="46" t="s">
        <v>3</v>
      </c>
      <c r="N470" s="128" t="s">
        <v>40</v>
      </c>
      <c r="O470" s="129">
        <v>0.277</v>
      </c>
      <c r="P470" s="129">
        <f>O470*H470</f>
        <v>2.8071180000000004</v>
      </c>
      <c r="Q470" s="129">
        <v>0</v>
      </c>
      <c r="R470" s="129">
        <f>Q470*H470</f>
        <v>0</v>
      </c>
      <c r="S470" s="129">
        <v>0</v>
      </c>
      <c r="T470" s="130">
        <f>S470*H470</f>
        <v>0</v>
      </c>
      <c r="AR470" s="15" t="s">
        <v>128</v>
      </c>
      <c r="AT470" s="15" t="s">
        <v>123</v>
      </c>
      <c r="AU470" s="15" t="s">
        <v>79</v>
      </c>
      <c r="AY470" s="15" t="s">
        <v>121</v>
      </c>
      <c r="BE470" s="131">
        <f>IF(N470="základní",J470,0)</f>
        <v>0</v>
      </c>
      <c r="BF470" s="131">
        <f>IF(N470="snížená",J470,0)</f>
        <v>0</v>
      </c>
      <c r="BG470" s="131">
        <f>IF(N470="zákl. přenesená",J470,0)</f>
        <v>0</v>
      </c>
      <c r="BH470" s="131">
        <f>IF(N470="sníž. přenesená",J470,0)</f>
        <v>0</v>
      </c>
      <c r="BI470" s="131">
        <f>IF(N470="nulová",J470,0)</f>
        <v>0</v>
      </c>
      <c r="BJ470" s="15" t="s">
        <v>77</v>
      </c>
      <c r="BK470" s="131">
        <f>ROUND(I470*H470,2)</f>
        <v>0</v>
      </c>
      <c r="BL470" s="15" t="s">
        <v>128</v>
      </c>
      <c r="BM470" s="15" t="s">
        <v>689</v>
      </c>
    </row>
    <row r="471" spans="2:47" s="1" customFormat="1" ht="19.5">
      <c r="B471" s="26"/>
      <c r="D471" s="132" t="s">
        <v>130</v>
      </c>
      <c r="F471" s="133" t="s">
        <v>690</v>
      </c>
      <c r="L471" s="26"/>
      <c r="M471" s="134"/>
      <c r="N471" s="47"/>
      <c r="O471" s="47"/>
      <c r="P471" s="47"/>
      <c r="Q471" s="47"/>
      <c r="R471" s="47"/>
      <c r="S471" s="47"/>
      <c r="T471" s="48"/>
      <c r="AT471" s="15" t="s">
        <v>130</v>
      </c>
      <c r="AU471" s="15" t="s">
        <v>79</v>
      </c>
    </row>
    <row r="472" spans="2:47" s="1" customFormat="1" ht="185.25">
      <c r="B472" s="26"/>
      <c r="D472" s="132" t="s">
        <v>132</v>
      </c>
      <c r="F472" s="135" t="s">
        <v>676</v>
      </c>
      <c r="L472" s="26"/>
      <c r="M472" s="134"/>
      <c r="N472" s="47"/>
      <c r="O472" s="47"/>
      <c r="P472" s="47"/>
      <c r="Q472" s="47"/>
      <c r="R472" s="47"/>
      <c r="S472" s="47"/>
      <c r="T472" s="48"/>
      <c r="AT472" s="15" t="s">
        <v>132</v>
      </c>
      <c r="AU472" s="15" t="s">
        <v>79</v>
      </c>
    </row>
    <row r="473" spans="2:51" s="12" customFormat="1" ht="12">
      <c r="B473" s="143"/>
      <c r="D473" s="132" t="s">
        <v>134</v>
      </c>
      <c r="E473" s="144" t="s">
        <v>3</v>
      </c>
      <c r="F473" s="145" t="s">
        <v>677</v>
      </c>
      <c r="H473" s="144" t="s">
        <v>3</v>
      </c>
      <c r="L473" s="143"/>
      <c r="M473" s="146"/>
      <c r="N473" s="147"/>
      <c r="O473" s="147"/>
      <c r="P473" s="147"/>
      <c r="Q473" s="147"/>
      <c r="R473" s="147"/>
      <c r="S473" s="147"/>
      <c r="T473" s="148"/>
      <c r="AT473" s="144" t="s">
        <v>134</v>
      </c>
      <c r="AU473" s="144" t="s">
        <v>79</v>
      </c>
      <c r="AV473" s="12" t="s">
        <v>77</v>
      </c>
      <c r="AW473" s="12" t="s">
        <v>31</v>
      </c>
      <c r="AX473" s="12" t="s">
        <v>69</v>
      </c>
      <c r="AY473" s="144" t="s">
        <v>121</v>
      </c>
    </row>
    <row r="474" spans="2:51" s="11" customFormat="1" ht="12">
      <c r="B474" s="136"/>
      <c r="D474" s="132" t="s">
        <v>134</v>
      </c>
      <c r="E474" s="137" t="s">
        <v>3</v>
      </c>
      <c r="F474" s="138" t="s">
        <v>678</v>
      </c>
      <c r="H474" s="139">
        <v>9.042</v>
      </c>
      <c r="L474" s="136"/>
      <c r="M474" s="140"/>
      <c r="N474" s="141"/>
      <c r="O474" s="141"/>
      <c r="P474" s="141"/>
      <c r="Q474" s="141"/>
      <c r="R474" s="141"/>
      <c r="S474" s="141"/>
      <c r="T474" s="142"/>
      <c r="AT474" s="137" t="s">
        <v>134</v>
      </c>
      <c r="AU474" s="137" t="s">
        <v>79</v>
      </c>
      <c r="AV474" s="11" t="s">
        <v>79</v>
      </c>
      <c r="AW474" s="11" t="s">
        <v>31</v>
      </c>
      <c r="AX474" s="11" t="s">
        <v>69</v>
      </c>
      <c r="AY474" s="137" t="s">
        <v>121</v>
      </c>
    </row>
    <row r="475" spans="2:51" s="12" customFormat="1" ht="12">
      <c r="B475" s="143"/>
      <c r="D475" s="132" t="s">
        <v>134</v>
      </c>
      <c r="E475" s="144" t="s">
        <v>3</v>
      </c>
      <c r="F475" s="145" t="s">
        <v>664</v>
      </c>
      <c r="H475" s="144" t="s">
        <v>3</v>
      </c>
      <c r="L475" s="143"/>
      <c r="M475" s="146"/>
      <c r="N475" s="147"/>
      <c r="O475" s="147"/>
      <c r="P475" s="147"/>
      <c r="Q475" s="147"/>
      <c r="R475" s="147"/>
      <c r="S475" s="147"/>
      <c r="T475" s="148"/>
      <c r="AT475" s="144" t="s">
        <v>134</v>
      </c>
      <c r="AU475" s="144" t="s">
        <v>79</v>
      </c>
      <c r="AV475" s="12" t="s">
        <v>77</v>
      </c>
      <c r="AW475" s="12" t="s">
        <v>31</v>
      </c>
      <c r="AX475" s="12" t="s">
        <v>69</v>
      </c>
      <c r="AY475" s="144" t="s">
        <v>121</v>
      </c>
    </row>
    <row r="476" spans="2:51" s="11" customFormat="1" ht="12">
      <c r="B476" s="136"/>
      <c r="D476" s="132" t="s">
        <v>134</v>
      </c>
      <c r="E476" s="137" t="s">
        <v>3</v>
      </c>
      <c r="F476" s="138" t="s">
        <v>665</v>
      </c>
      <c r="H476" s="139">
        <v>0.126</v>
      </c>
      <c r="L476" s="136"/>
      <c r="M476" s="140"/>
      <c r="N476" s="141"/>
      <c r="O476" s="141"/>
      <c r="P476" s="141"/>
      <c r="Q476" s="141"/>
      <c r="R476" s="141"/>
      <c r="S476" s="141"/>
      <c r="T476" s="142"/>
      <c r="AT476" s="137" t="s">
        <v>134</v>
      </c>
      <c r="AU476" s="137" t="s">
        <v>79</v>
      </c>
      <c r="AV476" s="11" t="s">
        <v>79</v>
      </c>
      <c r="AW476" s="11" t="s">
        <v>31</v>
      </c>
      <c r="AX476" s="11" t="s">
        <v>69</v>
      </c>
      <c r="AY476" s="137" t="s">
        <v>121</v>
      </c>
    </row>
    <row r="477" spans="2:51" s="12" customFormat="1" ht="12">
      <c r="B477" s="143"/>
      <c r="D477" s="132" t="s">
        <v>134</v>
      </c>
      <c r="E477" s="144" t="s">
        <v>3</v>
      </c>
      <c r="F477" s="145" t="s">
        <v>679</v>
      </c>
      <c r="H477" s="144" t="s">
        <v>3</v>
      </c>
      <c r="L477" s="143"/>
      <c r="M477" s="146"/>
      <c r="N477" s="147"/>
      <c r="O477" s="147"/>
      <c r="P477" s="147"/>
      <c r="Q477" s="147"/>
      <c r="R477" s="147"/>
      <c r="S477" s="147"/>
      <c r="T477" s="148"/>
      <c r="AT477" s="144" t="s">
        <v>134</v>
      </c>
      <c r="AU477" s="144" t="s">
        <v>79</v>
      </c>
      <c r="AV477" s="12" t="s">
        <v>77</v>
      </c>
      <c r="AW477" s="12" t="s">
        <v>31</v>
      </c>
      <c r="AX477" s="12" t="s">
        <v>69</v>
      </c>
      <c r="AY477" s="144" t="s">
        <v>121</v>
      </c>
    </row>
    <row r="478" spans="2:51" s="11" customFormat="1" ht="12">
      <c r="B478" s="136"/>
      <c r="D478" s="132" t="s">
        <v>134</v>
      </c>
      <c r="E478" s="137" t="s">
        <v>3</v>
      </c>
      <c r="F478" s="138" t="s">
        <v>670</v>
      </c>
      <c r="H478" s="139">
        <v>0.87</v>
      </c>
      <c r="L478" s="136"/>
      <c r="M478" s="140"/>
      <c r="N478" s="141"/>
      <c r="O478" s="141"/>
      <c r="P478" s="141"/>
      <c r="Q478" s="141"/>
      <c r="R478" s="141"/>
      <c r="S478" s="141"/>
      <c r="T478" s="142"/>
      <c r="AT478" s="137" t="s">
        <v>134</v>
      </c>
      <c r="AU478" s="137" t="s">
        <v>79</v>
      </c>
      <c r="AV478" s="11" t="s">
        <v>79</v>
      </c>
      <c r="AW478" s="11" t="s">
        <v>31</v>
      </c>
      <c r="AX478" s="11" t="s">
        <v>69</v>
      </c>
      <c r="AY478" s="137" t="s">
        <v>121</v>
      </c>
    </row>
    <row r="479" spans="2:51" s="12" customFormat="1" ht="12">
      <c r="B479" s="143"/>
      <c r="D479" s="132" t="s">
        <v>134</v>
      </c>
      <c r="E479" s="144" t="s">
        <v>3</v>
      </c>
      <c r="F479" s="145" t="s">
        <v>651</v>
      </c>
      <c r="H479" s="144" t="s">
        <v>3</v>
      </c>
      <c r="L479" s="143"/>
      <c r="M479" s="146"/>
      <c r="N479" s="147"/>
      <c r="O479" s="147"/>
      <c r="P479" s="147"/>
      <c r="Q479" s="147"/>
      <c r="R479" s="147"/>
      <c r="S479" s="147"/>
      <c r="T479" s="148"/>
      <c r="AT479" s="144" t="s">
        <v>134</v>
      </c>
      <c r="AU479" s="144" t="s">
        <v>79</v>
      </c>
      <c r="AV479" s="12" t="s">
        <v>77</v>
      </c>
      <c r="AW479" s="12" t="s">
        <v>31</v>
      </c>
      <c r="AX479" s="12" t="s">
        <v>69</v>
      </c>
      <c r="AY479" s="144" t="s">
        <v>121</v>
      </c>
    </row>
    <row r="480" spans="2:51" s="11" customFormat="1" ht="12">
      <c r="B480" s="136"/>
      <c r="D480" s="132" t="s">
        <v>134</v>
      </c>
      <c r="E480" s="137" t="s">
        <v>3</v>
      </c>
      <c r="F480" s="138" t="s">
        <v>652</v>
      </c>
      <c r="H480" s="139">
        <v>0.096</v>
      </c>
      <c r="L480" s="136"/>
      <c r="M480" s="140"/>
      <c r="N480" s="141"/>
      <c r="O480" s="141"/>
      <c r="P480" s="141"/>
      <c r="Q480" s="141"/>
      <c r="R480" s="141"/>
      <c r="S480" s="141"/>
      <c r="T480" s="142"/>
      <c r="AT480" s="137" t="s">
        <v>134</v>
      </c>
      <c r="AU480" s="137" t="s">
        <v>79</v>
      </c>
      <c r="AV480" s="11" t="s">
        <v>79</v>
      </c>
      <c r="AW480" s="11" t="s">
        <v>31</v>
      </c>
      <c r="AX480" s="11" t="s">
        <v>69</v>
      </c>
      <c r="AY480" s="137" t="s">
        <v>121</v>
      </c>
    </row>
    <row r="481" spans="2:63" s="10" customFormat="1" ht="22.9" customHeight="1">
      <c r="B481" s="109"/>
      <c r="D481" s="110" t="s">
        <v>68</v>
      </c>
      <c r="E481" s="119" t="s">
        <v>691</v>
      </c>
      <c r="F481" s="119" t="s">
        <v>692</v>
      </c>
      <c r="J481" s="120">
        <f>BK481</f>
        <v>0</v>
      </c>
      <c r="L481" s="109"/>
      <c r="M481" s="113"/>
      <c r="N481" s="114"/>
      <c r="O481" s="114"/>
      <c r="P481" s="115">
        <f>SUM(P482:P483)</f>
        <v>397.9742519999999</v>
      </c>
      <c r="Q481" s="114"/>
      <c r="R481" s="115">
        <f>SUM(R482:R483)</f>
        <v>0</v>
      </c>
      <c r="S481" s="114"/>
      <c r="T481" s="116">
        <f>SUM(T482:T483)</f>
        <v>0</v>
      </c>
      <c r="AR481" s="110" t="s">
        <v>77</v>
      </c>
      <c r="AT481" s="117" t="s">
        <v>68</v>
      </c>
      <c r="AU481" s="117" t="s">
        <v>77</v>
      </c>
      <c r="AY481" s="110" t="s">
        <v>121</v>
      </c>
      <c r="BK481" s="118">
        <f>SUM(BK482:BK483)</f>
        <v>0</v>
      </c>
    </row>
    <row r="482" spans="2:65" s="1" customFormat="1" ht="20.45" customHeight="1">
      <c r="B482" s="121"/>
      <c r="C482" s="122" t="s">
        <v>693</v>
      </c>
      <c r="D482" s="122" t="s">
        <v>123</v>
      </c>
      <c r="E482" s="123" t="s">
        <v>694</v>
      </c>
      <c r="F482" s="124" t="s">
        <v>695</v>
      </c>
      <c r="G482" s="125" t="s">
        <v>238</v>
      </c>
      <c r="H482" s="126">
        <v>569.348</v>
      </c>
      <c r="I482" s="260">
        <v>0</v>
      </c>
      <c r="J482" s="127">
        <v>0</v>
      </c>
      <c r="K482" s="124" t="s">
        <v>127</v>
      </c>
      <c r="L482" s="26"/>
      <c r="M482" s="46" t="s">
        <v>3</v>
      </c>
      <c r="N482" s="128" t="s">
        <v>40</v>
      </c>
      <c r="O482" s="129">
        <v>0.699</v>
      </c>
      <c r="P482" s="129">
        <f>O482*H482</f>
        <v>397.9742519999999</v>
      </c>
      <c r="Q482" s="129">
        <v>0</v>
      </c>
      <c r="R482" s="129">
        <f>Q482*H482</f>
        <v>0</v>
      </c>
      <c r="S482" s="129">
        <v>0</v>
      </c>
      <c r="T482" s="130">
        <f>S482*H482</f>
        <v>0</v>
      </c>
      <c r="AR482" s="15" t="s">
        <v>128</v>
      </c>
      <c r="AT482" s="15" t="s">
        <v>123</v>
      </c>
      <c r="AU482" s="15" t="s">
        <v>79</v>
      </c>
      <c r="AY482" s="15" t="s">
        <v>121</v>
      </c>
      <c r="BE482" s="131">
        <f>IF(N482="základní",J482,0)</f>
        <v>0</v>
      </c>
      <c r="BF482" s="131">
        <f>IF(N482="snížená",J482,0)</f>
        <v>0</v>
      </c>
      <c r="BG482" s="131">
        <f>IF(N482="zákl. přenesená",J482,0)</f>
        <v>0</v>
      </c>
      <c r="BH482" s="131">
        <f>IF(N482="sníž. přenesená",J482,0)</f>
        <v>0</v>
      </c>
      <c r="BI482" s="131">
        <f>IF(N482="nulová",J482,0)</f>
        <v>0</v>
      </c>
      <c r="BJ482" s="15" t="s">
        <v>77</v>
      </c>
      <c r="BK482" s="131">
        <f>ROUND(I482*H482,2)</f>
        <v>0</v>
      </c>
      <c r="BL482" s="15" t="s">
        <v>128</v>
      </c>
      <c r="BM482" s="15" t="s">
        <v>696</v>
      </c>
    </row>
    <row r="483" spans="2:47" s="1" customFormat="1" ht="19.5">
      <c r="B483" s="26"/>
      <c r="D483" s="132" t="s">
        <v>130</v>
      </c>
      <c r="F483" s="133" t="s">
        <v>697</v>
      </c>
      <c r="L483" s="26"/>
      <c r="M483" s="158"/>
      <c r="N483" s="159"/>
      <c r="O483" s="159"/>
      <c r="P483" s="159"/>
      <c r="Q483" s="159"/>
      <c r="R483" s="159"/>
      <c r="S483" s="159"/>
      <c r="T483" s="160"/>
      <c r="AT483" s="15" t="s">
        <v>130</v>
      </c>
      <c r="AU483" s="15" t="s">
        <v>79</v>
      </c>
    </row>
    <row r="484" spans="2:12" s="1" customFormat="1" ht="6.95" customHeight="1">
      <c r="B484" s="36"/>
      <c r="C484" s="37"/>
      <c r="D484" s="37"/>
      <c r="E484" s="37"/>
      <c r="F484" s="37"/>
      <c r="G484" s="37"/>
      <c r="H484" s="37"/>
      <c r="I484" s="37"/>
      <c r="J484" s="37"/>
      <c r="K484" s="37"/>
      <c r="L484" s="26"/>
    </row>
  </sheetData>
  <autoFilter ref="C88:K48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5"/>
  <sheetViews>
    <sheetView showGridLines="0" workbookViewId="0" topLeftCell="A75">
      <selection activeCell="W136" sqref="W136"/>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0"/>
    </row>
    <row r="2" spans="12:46" ht="36.95" customHeight="1">
      <c r="L2" s="280" t="s">
        <v>6</v>
      </c>
      <c r="M2" s="278"/>
      <c r="N2" s="278"/>
      <c r="O2" s="278"/>
      <c r="P2" s="278"/>
      <c r="Q2" s="278"/>
      <c r="R2" s="278"/>
      <c r="S2" s="278"/>
      <c r="T2" s="278"/>
      <c r="U2" s="278"/>
      <c r="V2" s="278"/>
      <c r="AT2" s="15" t="s">
        <v>82</v>
      </c>
    </row>
    <row r="3" spans="2:46" ht="6.95" customHeight="1">
      <c r="B3" s="16"/>
      <c r="C3" s="17"/>
      <c r="D3" s="17"/>
      <c r="E3" s="17"/>
      <c r="F3" s="17"/>
      <c r="G3" s="17"/>
      <c r="H3" s="17"/>
      <c r="I3" s="17"/>
      <c r="J3" s="17"/>
      <c r="K3" s="17"/>
      <c r="L3" s="18"/>
      <c r="AT3" s="15" t="s">
        <v>79</v>
      </c>
    </row>
    <row r="4" spans="2:46" ht="24.95" customHeight="1">
      <c r="B4" s="18"/>
      <c r="D4" s="19" t="s">
        <v>89</v>
      </c>
      <c r="L4" s="18"/>
      <c r="M4" s="20" t="s">
        <v>11</v>
      </c>
      <c r="AT4" s="15" t="s">
        <v>4</v>
      </c>
    </row>
    <row r="5" spans="2:12" ht="6.95" customHeight="1">
      <c r="B5" s="18"/>
      <c r="L5" s="18"/>
    </row>
    <row r="6" spans="2:12" ht="12" customHeight="1">
      <c r="B6" s="18"/>
      <c r="D6" s="23" t="s">
        <v>15</v>
      </c>
      <c r="L6" s="18"/>
    </row>
    <row r="7" spans="2:12" ht="14.45" customHeight="1">
      <c r="B7" s="18"/>
      <c r="E7" s="298" t="str">
        <f>'Rekapitulace stavby'!K6</f>
        <v>Vinarský potok, Vinary - oprava zatrubněné části</v>
      </c>
      <c r="F7" s="299"/>
      <c r="G7" s="299"/>
      <c r="H7" s="299"/>
      <c r="L7" s="18"/>
    </row>
    <row r="8" spans="2:12" s="1" customFormat="1" ht="12" customHeight="1">
      <c r="B8" s="26"/>
      <c r="D8" s="23" t="s">
        <v>90</v>
      </c>
      <c r="L8" s="26"/>
    </row>
    <row r="9" spans="2:12" s="1" customFormat="1" ht="36.95" customHeight="1">
      <c r="B9" s="26"/>
      <c r="E9" s="293" t="s">
        <v>698</v>
      </c>
      <c r="F9" s="270"/>
      <c r="G9" s="270"/>
      <c r="H9" s="270"/>
      <c r="L9" s="26"/>
    </row>
    <row r="10" spans="2:12" s="1" customFormat="1" ht="12">
      <c r="B10" s="26"/>
      <c r="L10" s="26"/>
    </row>
    <row r="11" spans="2:12" s="1" customFormat="1" ht="12" customHeight="1">
      <c r="B11" s="26"/>
      <c r="D11" s="23" t="s">
        <v>17</v>
      </c>
      <c r="F11" s="15" t="s">
        <v>3</v>
      </c>
      <c r="I11" s="23" t="s">
        <v>18</v>
      </c>
      <c r="J11" s="15" t="s">
        <v>3</v>
      </c>
      <c r="L11" s="26"/>
    </row>
    <row r="12" spans="2:12" s="1" customFormat="1" ht="12" customHeight="1">
      <c r="B12" s="26"/>
      <c r="D12" s="23" t="s">
        <v>19</v>
      </c>
      <c r="F12" s="15" t="s">
        <v>20</v>
      </c>
      <c r="I12" s="23" t="s">
        <v>21</v>
      </c>
      <c r="J12" s="43" t="str">
        <f>'Rekapitulace stavby'!AN8</f>
        <v>16. 7. 2018</v>
      </c>
      <c r="L12" s="26"/>
    </row>
    <row r="13" spans="2:12" s="1" customFormat="1" ht="10.9" customHeight="1">
      <c r="B13" s="26"/>
      <c r="L13" s="26"/>
    </row>
    <row r="14" spans="2:12" s="1" customFormat="1" ht="12" customHeight="1">
      <c r="B14" s="26"/>
      <c r="D14" s="23" t="s">
        <v>23</v>
      </c>
      <c r="I14" s="23" t="s">
        <v>24</v>
      </c>
      <c r="J14" s="15" t="s">
        <v>3</v>
      </c>
      <c r="L14" s="26"/>
    </row>
    <row r="15" spans="2:12" s="1" customFormat="1" ht="18" customHeight="1">
      <c r="B15" s="26"/>
      <c r="E15" s="15" t="s">
        <v>25</v>
      </c>
      <c r="I15" s="23" t="s">
        <v>26</v>
      </c>
      <c r="J15" s="15" t="s">
        <v>3</v>
      </c>
      <c r="L15" s="26"/>
    </row>
    <row r="16" spans="2:12" s="1" customFormat="1" ht="6.95" customHeight="1">
      <c r="B16" s="26"/>
      <c r="L16" s="26"/>
    </row>
    <row r="17" spans="2:12" s="1" customFormat="1" ht="12" customHeight="1">
      <c r="B17" s="26"/>
      <c r="D17" s="23" t="s">
        <v>27</v>
      </c>
      <c r="I17" s="23" t="s">
        <v>24</v>
      </c>
      <c r="J17" s="15" t="str">
        <f>'Rekapitulace stavby'!AN13</f>
        <v/>
      </c>
      <c r="L17" s="26"/>
    </row>
    <row r="18" spans="2:12" s="1" customFormat="1" ht="18" customHeight="1">
      <c r="B18" s="26"/>
      <c r="E18" s="277" t="str">
        <f>'Rekapitulace stavby'!E14</f>
        <v xml:space="preserve"> </v>
      </c>
      <c r="F18" s="277"/>
      <c r="G18" s="277"/>
      <c r="H18" s="277"/>
      <c r="I18" s="23" t="s">
        <v>26</v>
      </c>
      <c r="J18" s="15" t="str">
        <f>'Rekapitulace stavby'!AN14</f>
        <v/>
      </c>
      <c r="L18" s="26"/>
    </row>
    <row r="19" spans="2:12" s="1" customFormat="1" ht="6.95" customHeight="1">
      <c r="B19" s="26"/>
      <c r="L19" s="26"/>
    </row>
    <row r="20" spans="2:12" s="1" customFormat="1" ht="12" customHeight="1">
      <c r="B20" s="26"/>
      <c r="D20" s="23" t="s">
        <v>29</v>
      </c>
      <c r="I20" s="23" t="s">
        <v>24</v>
      </c>
      <c r="J20" s="15" t="s">
        <v>3</v>
      </c>
      <c r="L20" s="26"/>
    </row>
    <row r="21" spans="2:12" s="1" customFormat="1" ht="18" customHeight="1">
      <c r="B21" s="26"/>
      <c r="E21" s="15" t="s">
        <v>30</v>
      </c>
      <c r="I21" s="23" t="s">
        <v>26</v>
      </c>
      <c r="J21" s="15" t="s">
        <v>3</v>
      </c>
      <c r="L21" s="26"/>
    </row>
    <row r="22" spans="2:12" s="1" customFormat="1" ht="6.95" customHeight="1">
      <c r="B22" s="26"/>
      <c r="L22" s="26"/>
    </row>
    <row r="23" spans="2:12" s="1" customFormat="1" ht="12" customHeight="1">
      <c r="B23" s="26"/>
      <c r="D23" s="23" t="s">
        <v>32</v>
      </c>
      <c r="I23" s="23" t="s">
        <v>24</v>
      </c>
      <c r="J23" s="15" t="str">
        <f>IF('Rekapitulace stavby'!AN19="","",'Rekapitulace stavby'!AN19)</f>
        <v/>
      </c>
      <c r="L23" s="26"/>
    </row>
    <row r="24" spans="2:12" s="1" customFormat="1" ht="18" customHeight="1">
      <c r="B24" s="26"/>
      <c r="E24" s="15" t="str">
        <f>IF('Rekapitulace stavby'!E20="","",'Rekapitulace stavby'!E20)</f>
        <v xml:space="preserve"> </v>
      </c>
      <c r="I24" s="23" t="s">
        <v>26</v>
      </c>
      <c r="J24" s="15" t="str">
        <f>IF('Rekapitulace stavby'!AN20="","",'Rekapitulace stavby'!AN20)</f>
        <v/>
      </c>
      <c r="L24" s="26"/>
    </row>
    <row r="25" spans="2:12" s="1" customFormat="1" ht="6.95" customHeight="1">
      <c r="B25" s="26"/>
      <c r="L25" s="26"/>
    </row>
    <row r="26" spans="2:12" s="1" customFormat="1" ht="12" customHeight="1">
      <c r="B26" s="26"/>
      <c r="D26" s="23" t="s">
        <v>33</v>
      </c>
      <c r="L26" s="26"/>
    </row>
    <row r="27" spans="2:12" s="6" customFormat="1" ht="14.45" customHeight="1">
      <c r="B27" s="81"/>
      <c r="E27" s="281" t="s">
        <v>3</v>
      </c>
      <c r="F27" s="281"/>
      <c r="G27" s="281"/>
      <c r="H27" s="281"/>
      <c r="L27" s="81"/>
    </row>
    <row r="28" spans="2:12" s="1" customFormat="1" ht="6.95" customHeight="1">
      <c r="B28" s="26"/>
      <c r="L28" s="26"/>
    </row>
    <row r="29" spans="2:12" s="1" customFormat="1" ht="6.95" customHeight="1">
      <c r="B29" s="26"/>
      <c r="D29" s="44"/>
      <c r="E29" s="44"/>
      <c r="F29" s="44"/>
      <c r="G29" s="44"/>
      <c r="H29" s="44"/>
      <c r="I29" s="44"/>
      <c r="J29" s="44"/>
      <c r="K29" s="44"/>
      <c r="L29" s="26"/>
    </row>
    <row r="30" spans="2:12" s="1" customFormat="1" ht="25.35" customHeight="1">
      <c r="B30" s="26"/>
      <c r="D30" s="82" t="s">
        <v>35</v>
      </c>
      <c r="J30" s="58">
        <f>ROUND(J87,2)</f>
        <v>0</v>
      </c>
      <c r="L30" s="26"/>
    </row>
    <row r="31" spans="2:12" s="1" customFormat="1" ht="6.95" customHeight="1">
      <c r="B31" s="26"/>
      <c r="D31" s="44"/>
      <c r="E31" s="44"/>
      <c r="F31" s="44"/>
      <c r="G31" s="44"/>
      <c r="H31" s="44"/>
      <c r="I31" s="44"/>
      <c r="J31" s="44"/>
      <c r="K31" s="44"/>
      <c r="L31" s="26"/>
    </row>
    <row r="32" spans="2:12" s="1" customFormat="1" ht="14.45" customHeight="1">
      <c r="B32" s="26"/>
      <c r="F32" s="29" t="s">
        <v>37</v>
      </c>
      <c r="I32" s="29" t="s">
        <v>36</v>
      </c>
      <c r="J32" s="29" t="s">
        <v>38</v>
      </c>
      <c r="L32" s="26"/>
    </row>
    <row r="33" spans="2:12" s="1" customFormat="1" ht="14.45" customHeight="1">
      <c r="B33" s="26"/>
      <c r="D33" s="23" t="s">
        <v>39</v>
      </c>
      <c r="E33" s="23" t="s">
        <v>40</v>
      </c>
      <c r="F33" s="83">
        <f>ROUND((SUM(BE87:BE224)),2)</f>
        <v>0</v>
      </c>
      <c r="I33" s="31">
        <v>0.21</v>
      </c>
      <c r="J33" s="83">
        <f>ROUND(((SUM(BE87:BE224))*I33),2)</f>
        <v>0</v>
      </c>
      <c r="L33" s="26"/>
    </row>
    <row r="34" spans="2:12" s="1" customFormat="1" ht="14.45" customHeight="1">
      <c r="B34" s="26"/>
      <c r="E34" s="23" t="s">
        <v>41</v>
      </c>
      <c r="F34" s="83">
        <f>ROUND((SUM(BF87:BF224)),2)</f>
        <v>0</v>
      </c>
      <c r="I34" s="31">
        <v>0.15</v>
      </c>
      <c r="J34" s="83">
        <f>ROUND(((SUM(BF87:BF224))*I34),2)</f>
        <v>0</v>
      </c>
      <c r="L34" s="26"/>
    </row>
    <row r="35" spans="2:12" s="1" customFormat="1" ht="14.45" customHeight="1" hidden="1">
      <c r="B35" s="26"/>
      <c r="E35" s="23" t="s">
        <v>42</v>
      </c>
      <c r="F35" s="83">
        <f>ROUND((SUM(BG87:BG224)),2)</f>
        <v>0</v>
      </c>
      <c r="I35" s="31">
        <v>0.21</v>
      </c>
      <c r="J35" s="83">
        <f>0</f>
        <v>0</v>
      </c>
      <c r="L35" s="26"/>
    </row>
    <row r="36" spans="2:12" s="1" customFormat="1" ht="14.45" customHeight="1" hidden="1">
      <c r="B36" s="26"/>
      <c r="E36" s="23" t="s">
        <v>43</v>
      </c>
      <c r="F36" s="83">
        <f>ROUND((SUM(BH87:BH224)),2)</f>
        <v>0</v>
      </c>
      <c r="I36" s="31">
        <v>0.15</v>
      </c>
      <c r="J36" s="83">
        <f>0</f>
        <v>0</v>
      </c>
      <c r="L36" s="26"/>
    </row>
    <row r="37" spans="2:12" s="1" customFormat="1" ht="14.45" customHeight="1" hidden="1">
      <c r="B37" s="26"/>
      <c r="E37" s="23" t="s">
        <v>44</v>
      </c>
      <c r="F37" s="83">
        <f>ROUND((SUM(BI87:BI224)),2)</f>
        <v>0</v>
      </c>
      <c r="I37" s="31">
        <v>0</v>
      </c>
      <c r="J37" s="83">
        <f>0</f>
        <v>0</v>
      </c>
      <c r="L37" s="26"/>
    </row>
    <row r="38" spans="2:12" s="1" customFormat="1" ht="6.95" customHeight="1">
      <c r="B38" s="26"/>
      <c r="L38" s="26"/>
    </row>
    <row r="39" spans="2:12" s="1" customFormat="1" ht="25.35" customHeight="1">
      <c r="B39" s="26"/>
      <c r="C39" s="84"/>
      <c r="D39" s="85" t="s">
        <v>45</v>
      </c>
      <c r="E39" s="49"/>
      <c r="F39" s="49"/>
      <c r="G39" s="86" t="s">
        <v>46</v>
      </c>
      <c r="H39" s="87" t="s">
        <v>47</v>
      </c>
      <c r="I39" s="49"/>
      <c r="J39" s="88">
        <f>SUM(J30:J37)</f>
        <v>0</v>
      </c>
      <c r="K39" s="89"/>
      <c r="L39" s="26"/>
    </row>
    <row r="40" spans="2:12" s="1" customFormat="1" ht="14.45" customHeight="1">
      <c r="B40" s="36"/>
      <c r="C40" s="37"/>
      <c r="D40" s="37"/>
      <c r="E40" s="37"/>
      <c r="F40" s="37"/>
      <c r="G40" s="37"/>
      <c r="H40" s="37"/>
      <c r="I40" s="37"/>
      <c r="J40" s="37"/>
      <c r="K40" s="37"/>
      <c r="L40" s="26"/>
    </row>
    <row r="44" spans="2:12" s="1" customFormat="1" ht="6.95" customHeight="1">
      <c r="B44" s="38"/>
      <c r="C44" s="39"/>
      <c r="D44" s="39"/>
      <c r="E44" s="39"/>
      <c r="F44" s="39"/>
      <c r="G44" s="39"/>
      <c r="H44" s="39"/>
      <c r="I44" s="39"/>
      <c r="J44" s="39"/>
      <c r="K44" s="39"/>
      <c r="L44" s="26"/>
    </row>
    <row r="45" spans="2:12" s="1" customFormat="1" ht="24.95" customHeight="1">
      <c r="B45" s="26"/>
      <c r="C45" s="19" t="s">
        <v>92</v>
      </c>
      <c r="L45" s="26"/>
    </row>
    <row r="46" spans="2:12" s="1" customFormat="1" ht="6.95" customHeight="1">
      <c r="B46" s="26"/>
      <c r="L46" s="26"/>
    </row>
    <row r="47" spans="2:12" s="1" customFormat="1" ht="12" customHeight="1">
      <c r="B47" s="26"/>
      <c r="C47" s="23" t="s">
        <v>15</v>
      </c>
      <c r="L47" s="26"/>
    </row>
    <row r="48" spans="2:12" s="1" customFormat="1" ht="14.45" customHeight="1">
      <c r="B48" s="26"/>
      <c r="E48" s="298" t="str">
        <f>E7</f>
        <v>Vinarský potok, Vinary - oprava zatrubněné části</v>
      </c>
      <c r="F48" s="299"/>
      <c r="G48" s="299"/>
      <c r="H48" s="299"/>
      <c r="L48" s="26"/>
    </row>
    <row r="49" spans="2:12" s="1" customFormat="1" ht="12" customHeight="1">
      <c r="B49" s="26"/>
      <c r="C49" s="23" t="s">
        <v>90</v>
      </c>
      <c r="L49" s="26"/>
    </row>
    <row r="50" spans="2:12" s="1" customFormat="1" ht="14.45" customHeight="1">
      <c r="B50" s="26"/>
      <c r="E50" s="293" t="str">
        <f>E9</f>
        <v>SO 02 - Vtokový objekt</v>
      </c>
      <c r="F50" s="270"/>
      <c r="G50" s="270"/>
      <c r="H50" s="270"/>
      <c r="L50" s="26"/>
    </row>
    <row r="51" spans="2:12" s="1" customFormat="1" ht="6.95" customHeight="1">
      <c r="B51" s="26"/>
      <c r="L51" s="26"/>
    </row>
    <row r="52" spans="2:12" s="1" customFormat="1" ht="12" customHeight="1">
      <c r="B52" s="26"/>
      <c r="C52" s="23" t="s">
        <v>19</v>
      </c>
      <c r="F52" s="15" t="str">
        <f>F12</f>
        <v>Vinary</v>
      </c>
      <c r="I52" s="23" t="s">
        <v>21</v>
      </c>
      <c r="J52" s="43" t="str">
        <f>IF(J12="","",J12)</f>
        <v>16. 7. 2018</v>
      </c>
      <c r="L52" s="26"/>
    </row>
    <row r="53" spans="2:12" s="1" customFormat="1" ht="6.95" customHeight="1">
      <c r="B53" s="26"/>
      <c r="L53" s="26"/>
    </row>
    <row r="54" spans="2:12" s="1" customFormat="1" ht="12.6" customHeight="1">
      <c r="B54" s="26"/>
      <c r="C54" s="23" t="s">
        <v>23</v>
      </c>
      <c r="F54" s="15" t="str">
        <f>E15</f>
        <v>Povodí Moravy, s.p.</v>
      </c>
      <c r="I54" s="23" t="s">
        <v>29</v>
      </c>
      <c r="J54" s="24" t="str">
        <f>E21</f>
        <v>Legene s.r.o.</v>
      </c>
      <c r="L54" s="26"/>
    </row>
    <row r="55" spans="2:12" s="1" customFormat="1" ht="12.6" customHeight="1">
      <c r="B55" s="26"/>
      <c r="C55" s="23" t="s">
        <v>27</v>
      </c>
      <c r="F55" s="15" t="str">
        <f>IF(E18="","",E18)</f>
        <v xml:space="preserve"> </v>
      </c>
      <c r="I55" s="23" t="s">
        <v>32</v>
      </c>
      <c r="J55" s="24" t="str">
        <f>E24</f>
        <v xml:space="preserve"> </v>
      </c>
      <c r="L55" s="26"/>
    </row>
    <row r="56" spans="2:12" s="1" customFormat="1" ht="10.35" customHeight="1">
      <c r="B56" s="26"/>
      <c r="L56" s="26"/>
    </row>
    <row r="57" spans="2:12" s="1" customFormat="1" ht="29.25" customHeight="1">
      <c r="B57" s="26"/>
      <c r="C57" s="90" t="s">
        <v>93</v>
      </c>
      <c r="D57" s="84"/>
      <c r="E57" s="84"/>
      <c r="F57" s="84"/>
      <c r="G57" s="84"/>
      <c r="H57" s="84"/>
      <c r="I57" s="84"/>
      <c r="J57" s="91" t="s">
        <v>94</v>
      </c>
      <c r="K57" s="84"/>
      <c r="L57" s="26"/>
    </row>
    <row r="58" spans="2:12" s="1" customFormat="1" ht="10.35" customHeight="1">
      <c r="B58" s="26"/>
      <c r="L58" s="26"/>
    </row>
    <row r="59" spans="2:47" s="1" customFormat="1" ht="22.9" customHeight="1">
      <c r="B59" s="26"/>
      <c r="C59" s="92" t="s">
        <v>67</v>
      </c>
      <c r="J59" s="58">
        <f>J87</f>
        <v>0</v>
      </c>
      <c r="L59" s="26"/>
      <c r="AU59" s="15" t="s">
        <v>95</v>
      </c>
    </row>
    <row r="60" spans="2:12" s="7" customFormat="1" ht="24.95" customHeight="1">
      <c r="B60" s="93"/>
      <c r="D60" s="94" t="s">
        <v>96</v>
      </c>
      <c r="E60" s="95"/>
      <c r="F60" s="95"/>
      <c r="G60" s="95"/>
      <c r="H60" s="95"/>
      <c r="I60" s="95"/>
      <c r="J60" s="96">
        <f>J88</f>
        <v>0</v>
      </c>
      <c r="L60" s="93"/>
    </row>
    <row r="61" spans="2:12" s="8" customFormat="1" ht="19.9" customHeight="1">
      <c r="B61" s="97"/>
      <c r="D61" s="98" t="s">
        <v>97</v>
      </c>
      <c r="E61" s="99"/>
      <c r="F61" s="99"/>
      <c r="G61" s="99"/>
      <c r="H61" s="99"/>
      <c r="I61" s="99"/>
      <c r="J61" s="100">
        <f>J89</f>
        <v>0</v>
      </c>
      <c r="L61" s="97"/>
    </row>
    <row r="62" spans="2:12" s="8" customFormat="1" ht="19.9" customHeight="1">
      <c r="B62" s="97"/>
      <c r="D62" s="98" t="s">
        <v>699</v>
      </c>
      <c r="E62" s="99"/>
      <c r="F62" s="99"/>
      <c r="G62" s="99"/>
      <c r="H62" s="99"/>
      <c r="I62" s="99"/>
      <c r="J62" s="100">
        <f>J143</f>
        <v>0</v>
      </c>
      <c r="L62" s="97"/>
    </row>
    <row r="63" spans="2:12" s="8" customFormat="1" ht="19.9" customHeight="1">
      <c r="B63" s="97"/>
      <c r="D63" s="98" t="s">
        <v>98</v>
      </c>
      <c r="E63" s="99"/>
      <c r="F63" s="99"/>
      <c r="G63" s="99"/>
      <c r="H63" s="99"/>
      <c r="I63" s="99"/>
      <c r="J63" s="100">
        <f>J164</f>
        <v>0</v>
      </c>
      <c r="L63" s="97"/>
    </row>
    <row r="64" spans="2:12" s="8" customFormat="1" ht="19.9" customHeight="1">
      <c r="B64" s="97"/>
      <c r="D64" s="98" t="s">
        <v>99</v>
      </c>
      <c r="E64" s="99"/>
      <c r="F64" s="99"/>
      <c r="G64" s="99"/>
      <c r="H64" s="99"/>
      <c r="I64" s="99"/>
      <c r="J64" s="100">
        <f>J185</f>
        <v>0</v>
      </c>
      <c r="L64" s="97"/>
    </row>
    <row r="65" spans="2:12" s="8" customFormat="1" ht="19.9" customHeight="1">
      <c r="B65" s="97"/>
      <c r="D65" s="98" t="s">
        <v>103</v>
      </c>
      <c r="E65" s="99"/>
      <c r="F65" s="99"/>
      <c r="G65" s="99"/>
      <c r="H65" s="99"/>
      <c r="I65" s="99"/>
      <c r="J65" s="100">
        <f>J206</f>
        <v>0</v>
      </c>
      <c r="L65" s="97"/>
    </row>
    <row r="66" spans="2:12" s="8" customFormat="1" ht="19.9" customHeight="1">
      <c r="B66" s="97"/>
      <c r="D66" s="98" t="s">
        <v>104</v>
      </c>
      <c r="E66" s="99"/>
      <c r="F66" s="99"/>
      <c r="G66" s="99"/>
      <c r="H66" s="99"/>
      <c r="I66" s="99"/>
      <c r="J66" s="100">
        <f>J216</f>
        <v>0</v>
      </c>
      <c r="L66" s="97"/>
    </row>
    <row r="67" spans="2:12" s="8" customFormat="1" ht="19.9" customHeight="1">
      <c r="B67" s="97"/>
      <c r="D67" s="98" t="s">
        <v>105</v>
      </c>
      <c r="E67" s="99"/>
      <c r="F67" s="99"/>
      <c r="G67" s="99"/>
      <c r="H67" s="99"/>
      <c r="I67" s="99"/>
      <c r="J67" s="100">
        <f>J221</f>
        <v>0</v>
      </c>
      <c r="L67" s="97"/>
    </row>
    <row r="68" spans="2:12" s="1" customFormat="1" ht="21.75" customHeight="1">
      <c r="B68" s="26"/>
      <c r="L68" s="26"/>
    </row>
    <row r="69" spans="2:12" s="1" customFormat="1" ht="6.95" customHeight="1">
      <c r="B69" s="36"/>
      <c r="C69" s="37"/>
      <c r="D69" s="37"/>
      <c r="E69" s="37"/>
      <c r="F69" s="37"/>
      <c r="G69" s="37"/>
      <c r="H69" s="37"/>
      <c r="I69" s="37"/>
      <c r="J69" s="37"/>
      <c r="K69" s="37"/>
      <c r="L69" s="26"/>
    </row>
    <row r="73" spans="2:12" s="1" customFormat="1" ht="6.95" customHeight="1">
      <c r="B73" s="38"/>
      <c r="C73" s="39"/>
      <c r="D73" s="39"/>
      <c r="E73" s="39"/>
      <c r="F73" s="39"/>
      <c r="G73" s="39"/>
      <c r="H73" s="39"/>
      <c r="I73" s="39"/>
      <c r="J73" s="39"/>
      <c r="K73" s="39"/>
      <c r="L73" s="26"/>
    </row>
    <row r="74" spans="2:12" s="1" customFormat="1" ht="24.95" customHeight="1">
      <c r="B74" s="26"/>
      <c r="C74" s="19" t="s">
        <v>106</v>
      </c>
      <c r="L74" s="26"/>
    </row>
    <row r="75" spans="2:12" s="1" customFormat="1" ht="6.95" customHeight="1">
      <c r="B75" s="26"/>
      <c r="L75" s="26"/>
    </row>
    <row r="76" spans="2:12" s="1" customFormat="1" ht="12" customHeight="1">
      <c r="B76" s="26"/>
      <c r="C76" s="23" t="s">
        <v>15</v>
      </c>
      <c r="L76" s="26"/>
    </row>
    <row r="77" spans="2:12" s="1" customFormat="1" ht="14.45" customHeight="1">
      <c r="B77" s="26"/>
      <c r="E77" s="298" t="str">
        <f>E7</f>
        <v>Vinarský potok, Vinary - oprava zatrubněné části</v>
      </c>
      <c r="F77" s="299"/>
      <c r="G77" s="299"/>
      <c r="H77" s="299"/>
      <c r="L77" s="26"/>
    </row>
    <row r="78" spans="2:12" s="1" customFormat="1" ht="12" customHeight="1">
      <c r="B78" s="26"/>
      <c r="C78" s="23" t="s">
        <v>90</v>
      </c>
      <c r="L78" s="26"/>
    </row>
    <row r="79" spans="2:12" s="1" customFormat="1" ht="14.45" customHeight="1">
      <c r="B79" s="26"/>
      <c r="E79" s="293" t="str">
        <f>E9</f>
        <v>SO 02 - Vtokový objekt</v>
      </c>
      <c r="F79" s="270"/>
      <c r="G79" s="270"/>
      <c r="H79" s="270"/>
      <c r="L79" s="26"/>
    </row>
    <row r="80" spans="2:12" s="1" customFormat="1" ht="6.95" customHeight="1">
      <c r="B80" s="26"/>
      <c r="L80" s="26"/>
    </row>
    <row r="81" spans="2:12" s="1" customFormat="1" ht="12" customHeight="1">
      <c r="B81" s="26"/>
      <c r="C81" s="23" t="s">
        <v>19</v>
      </c>
      <c r="F81" s="15" t="str">
        <f>F12</f>
        <v>Vinary</v>
      </c>
      <c r="I81" s="23" t="s">
        <v>21</v>
      </c>
      <c r="J81" s="43" t="str">
        <f>IF(J12="","",J12)</f>
        <v>16. 7. 2018</v>
      </c>
      <c r="L81" s="26"/>
    </row>
    <row r="82" spans="2:12" s="1" customFormat="1" ht="6.95" customHeight="1">
      <c r="B82" s="26"/>
      <c r="L82" s="26"/>
    </row>
    <row r="83" spans="2:12" s="1" customFormat="1" ht="12.6" customHeight="1">
      <c r="B83" s="26"/>
      <c r="C83" s="23" t="s">
        <v>23</v>
      </c>
      <c r="F83" s="15" t="str">
        <f>E15</f>
        <v>Povodí Moravy, s.p.</v>
      </c>
      <c r="I83" s="23" t="s">
        <v>29</v>
      </c>
      <c r="J83" s="24" t="str">
        <f>E21</f>
        <v>Legene s.r.o.</v>
      </c>
      <c r="L83" s="26"/>
    </row>
    <row r="84" spans="2:12" s="1" customFormat="1" ht="12.6" customHeight="1">
      <c r="B84" s="26"/>
      <c r="C84" s="23" t="s">
        <v>27</v>
      </c>
      <c r="F84" s="15" t="str">
        <f>IF(E18="","",E18)</f>
        <v xml:space="preserve"> </v>
      </c>
      <c r="I84" s="23" t="s">
        <v>32</v>
      </c>
      <c r="J84" s="24" t="str">
        <f>E24</f>
        <v xml:space="preserve"> </v>
      </c>
      <c r="L84" s="26"/>
    </row>
    <row r="85" spans="2:12" s="1" customFormat="1" ht="10.35" customHeight="1">
      <c r="B85" s="26"/>
      <c r="L85" s="26"/>
    </row>
    <row r="86" spans="2:20" s="9" customFormat="1" ht="29.25" customHeight="1">
      <c r="B86" s="101"/>
      <c r="C86" s="102" t="s">
        <v>107</v>
      </c>
      <c r="D86" s="103" t="s">
        <v>54</v>
      </c>
      <c r="E86" s="103" t="s">
        <v>50</v>
      </c>
      <c r="F86" s="103" t="s">
        <v>51</v>
      </c>
      <c r="G86" s="103" t="s">
        <v>108</v>
      </c>
      <c r="H86" s="103" t="s">
        <v>109</v>
      </c>
      <c r="I86" s="103" t="s">
        <v>110</v>
      </c>
      <c r="J86" s="103" t="s">
        <v>94</v>
      </c>
      <c r="K86" s="104" t="s">
        <v>111</v>
      </c>
      <c r="L86" s="101"/>
      <c r="M86" s="51" t="s">
        <v>3</v>
      </c>
      <c r="N86" s="52" t="s">
        <v>39</v>
      </c>
      <c r="O86" s="52" t="s">
        <v>112</v>
      </c>
      <c r="P86" s="52" t="s">
        <v>113</v>
      </c>
      <c r="Q86" s="52" t="s">
        <v>114</v>
      </c>
      <c r="R86" s="52" t="s">
        <v>115</v>
      </c>
      <c r="S86" s="52" t="s">
        <v>116</v>
      </c>
      <c r="T86" s="53" t="s">
        <v>117</v>
      </c>
    </row>
    <row r="87" spans="2:63" s="1" customFormat="1" ht="22.9" customHeight="1">
      <c r="B87" s="26"/>
      <c r="C87" s="56" t="s">
        <v>118</v>
      </c>
      <c r="J87" s="105">
        <f>BK87</f>
        <v>0</v>
      </c>
      <c r="L87" s="26"/>
      <c r="M87" s="54"/>
      <c r="N87" s="44"/>
      <c r="O87" s="44"/>
      <c r="P87" s="106">
        <f>P88</f>
        <v>253.764119</v>
      </c>
      <c r="Q87" s="44"/>
      <c r="R87" s="106">
        <f>R88</f>
        <v>51.61410451</v>
      </c>
      <c r="S87" s="44"/>
      <c r="T87" s="107">
        <f>T88</f>
        <v>1.2950000000000002</v>
      </c>
      <c r="AT87" s="15" t="s">
        <v>68</v>
      </c>
      <c r="AU87" s="15" t="s">
        <v>95</v>
      </c>
      <c r="BK87" s="108">
        <f>BK88</f>
        <v>0</v>
      </c>
    </row>
    <row r="88" spans="2:63" s="10" customFormat="1" ht="25.9" customHeight="1">
      <c r="B88" s="109"/>
      <c r="D88" s="110" t="s">
        <v>68</v>
      </c>
      <c r="E88" s="111" t="s">
        <v>119</v>
      </c>
      <c r="F88" s="111" t="s">
        <v>120</v>
      </c>
      <c r="J88" s="112">
        <f>BK88</f>
        <v>0</v>
      </c>
      <c r="L88" s="109"/>
      <c r="M88" s="113"/>
      <c r="N88" s="114"/>
      <c r="O88" s="114"/>
      <c r="P88" s="115">
        <f>P89+P143+P164+P185+P206+P216+P221</f>
        <v>253.764119</v>
      </c>
      <c r="Q88" s="114"/>
      <c r="R88" s="115">
        <f>R89+R143+R164+R185+R206+R216+R221</f>
        <v>51.61410451</v>
      </c>
      <c r="S88" s="114"/>
      <c r="T88" s="116">
        <f>T89+T143+T164+T185+T206+T216+T221</f>
        <v>1.2950000000000002</v>
      </c>
      <c r="AR88" s="110" t="s">
        <v>77</v>
      </c>
      <c r="AT88" s="117" t="s">
        <v>68</v>
      </c>
      <c r="AU88" s="117" t="s">
        <v>69</v>
      </c>
      <c r="AY88" s="110" t="s">
        <v>121</v>
      </c>
      <c r="BK88" s="118">
        <f>BK89+BK143+BK164+BK185+BK206+BK216+BK221</f>
        <v>0</v>
      </c>
    </row>
    <row r="89" spans="2:63" s="10" customFormat="1" ht="22.9" customHeight="1">
      <c r="B89" s="109"/>
      <c r="D89" s="110" t="s">
        <v>68</v>
      </c>
      <c r="E89" s="119" t="s">
        <v>77</v>
      </c>
      <c r="F89" s="119" t="s">
        <v>122</v>
      </c>
      <c r="J89" s="120">
        <f>BK89</f>
        <v>0</v>
      </c>
      <c r="L89" s="109"/>
      <c r="M89" s="113"/>
      <c r="N89" s="114"/>
      <c r="O89" s="114"/>
      <c r="P89" s="115">
        <f>SUM(P90:P142)</f>
        <v>81.9949</v>
      </c>
      <c r="Q89" s="114"/>
      <c r="R89" s="115">
        <f>SUM(R90:R142)</f>
        <v>0.0036399999999999996</v>
      </c>
      <c r="S89" s="114"/>
      <c r="T89" s="116">
        <f>SUM(T90:T142)</f>
        <v>0</v>
      </c>
      <c r="AR89" s="110" t="s">
        <v>77</v>
      </c>
      <c r="AT89" s="117" t="s">
        <v>68</v>
      </c>
      <c r="AU89" s="117" t="s">
        <v>77</v>
      </c>
      <c r="AY89" s="110" t="s">
        <v>121</v>
      </c>
      <c r="BK89" s="118">
        <f>SUM(BK90:BK142)</f>
        <v>0</v>
      </c>
    </row>
    <row r="90" spans="2:65" s="1" customFormat="1" ht="20.45" customHeight="1">
      <c r="B90" s="121"/>
      <c r="C90" s="122" t="s">
        <v>77</v>
      </c>
      <c r="D90" s="122" t="s">
        <v>123</v>
      </c>
      <c r="E90" s="123" t="s">
        <v>191</v>
      </c>
      <c r="F90" s="124" t="s">
        <v>192</v>
      </c>
      <c r="G90" s="125" t="s">
        <v>171</v>
      </c>
      <c r="H90" s="126">
        <v>26</v>
      </c>
      <c r="I90" s="260">
        <v>0</v>
      </c>
      <c r="J90" s="127">
        <v>0</v>
      </c>
      <c r="K90" s="124" t="s">
        <v>127</v>
      </c>
      <c r="L90" s="26"/>
      <c r="M90" s="46" t="s">
        <v>3</v>
      </c>
      <c r="N90" s="128" t="s">
        <v>40</v>
      </c>
      <c r="O90" s="129">
        <v>0.113</v>
      </c>
      <c r="P90" s="129">
        <f>O90*H90</f>
        <v>2.938</v>
      </c>
      <c r="Q90" s="129">
        <v>0.00014</v>
      </c>
      <c r="R90" s="129">
        <f>Q90*H90</f>
        <v>0.0036399999999999996</v>
      </c>
      <c r="S90" s="129">
        <v>0</v>
      </c>
      <c r="T90" s="130">
        <f>S90*H90</f>
        <v>0</v>
      </c>
      <c r="AR90" s="15" t="s">
        <v>128</v>
      </c>
      <c r="AT90" s="15" t="s">
        <v>123</v>
      </c>
      <c r="AU90" s="15" t="s">
        <v>79</v>
      </c>
      <c r="AY90" s="15" t="s">
        <v>121</v>
      </c>
      <c r="BE90" s="131">
        <f>IF(N90="základní",J90,0)</f>
        <v>0</v>
      </c>
      <c r="BF90" s="131">
        <f>IF(N90="snížená",J90,0)</f>
        <v>0</v>
      </c>
      <c r="BG90" s="131">
        <f>IF(N90="zákl. přenesená",J90,0)</f>
        <v>0</v>
      </c>
      <c r="BH90" s="131">
        <f>IF(N90="sníž. přenesená",J90,0)</f>
        <v>0</v>
      </c>
      <c r="BI90" s="131">
        <f>IF(N90="nulová",J90,0)</f>
        <v>0</v>
      </c>
      <c r="BJ90" s="15" t="s">
        <v>77</v>
      </c>
      <c r="BK90" s="131">
        <f>ROUND(I90*H90,2)</f>
        <v>0</v>
      </c>
      <c r="BL90" s="15" t="s">
        <v>128</v>
      </c>
      <c r="BM90" s="15" t="s">
        <v>700</v>
      </c>
    </row>
    <row r="91" spans="2:47" s="1" customFormat="1" ht="19.5">
      <c r="B91" s="26"/>
      <c r="D91" s="132" t="s">
        <v>130</v>
      </c>
      <c r="F91" s="133" t="s">
        <v>194</v>
      </c>
      <c r="L91" s="26"/>
      <c r="M91" s="134"/>
      <c r="N91" s="47"/>
      <c r="O91" s="47"/>
      <c r="P91" s="47"/>
      <c r="Q91" s="47"/>
      <c r="R91" s="47"/>
      <c r="S91" s="47"/>
      <c r="T91" s="48"/>
      <c r="AT91" s="15" t="s">
        <v>130</v>
      </c>
      <c r="AU91" s="15" t="s">
        <v>79</v>
      </c>
    </row>
    <row r="92" spans="2:47" s="1" customFormat="1" ht="126.75">
      <c r="B92" s="26"/>
      <c r="D92" s="132" t="s">
        <v>132</v>
      </c>
      <c r="F92" s="135" t="s">
        <v>195</v>
      </c>
      <c r="L92" s="26"/>
      <c r="M92" s="134"/>
      <c r="N92" s="47"/>
      <c r="O92" s="47"/>
      <c r="P92" s="47"/>
      <c r="Q92" s="47"/>
      <c r="R92" s="47"/>
      <c r="S92" s="47"/>
      <c r="T92" s="48"/>
      <c r="AT92" s="15" t="s">
        <v>132</v>
      </c>
      <c r="AU92" s="15" t="s">
        <v>79</v>
      </c>
    </row>
    <row r="93" spans="2:51" s="11" customFormat="1" ht="12">
      <c r="B93" s="136"/>
      <c r="D93" s="132" t="s">
        <v>134</v>
      </c>
      <c r="E93" s="137" t="s">
        <v>3</v>
      </c>
      <c r="F93" s="138" t="s">
        <v>701</v>
      </c>
      <c r="H93" s="139">
        <v>26</v>
      </c>
      <c r="L93" s="136"/>
      <c r="M93" s="140"/>
      <c r="N93" s="141"/>
      <c r="O93" s="141"/>
      <c r="P93" s="141"/>
      <c r="Q93" s="141"/>
      <c r="R93" s="141"/>
      <c r="S93" s="141"/>
      <c r="T93" s="142"/>
      <c r="AT93" s="137" t="s">
        <v>134</v>
      </c>
      <c r="AU93" s="137" t="s">
        <v>79</v>
      </c>
      <c r="AV93" s="11" t="s">
        <v>79</v>
      </c>
      <c r="AW93" s="11" t="s">
        <v>31</v>
      </c>
      <c r="AX93" s="11" t="s">
        <v>77</v>
      </c>
      <c r="AY93" s="137" t="s">
        <v>121</v>
      </c>
    </row>
    <row r="94" spans="2:65" s="1" customFormat="1" ht="20.45" customHeight="1">
      <c r="B94" s="121"/>
      <c r="C94" s="122" t="s">
        <v>79</v>
      </c>
      <c r="D94" s="122" t="s">
        <v>123</v>
      </c>
      <c r="E94" s="123" t="s">
        <v>198</v>
      </c>
      <c r="F94" s="124" t="s">
        <v>199</v>
      </c>
      <c r="G94" s="125" t="s">
        <v>171</v>
      </c>
      <c r="H94" s="126">
        <v>26</v>
      </c>
      <c r="I94" s="260">
        <v>0</v>
      </c>
      <c r="J94" s="127">
        <v>0</v>
      </c>
      <c r="K94" s="124" t="s">
        <v>127</v>
      </c>
      <c r="L94" s="26"/>
      <c r="M94" s="46" t="s">
        <v>3</v>
      </c>
      <c r="N94" s="128" t="s">
        <v>40</v>
      </c>
      <c r="O94" s="129">
        <v>0.073</v>
      </c>
      <c r="P94" s="129">
        <f>O94*H94</f>
        <v>1.898</v>
      </c>
      <c r="Q94" s="129">
        <v>0</v>
      </c>
      <c r="R94" s="129">
        <f>Q94*H94</f>
        <v>0</v>
      </c>
      <c r="S94" s="129">
        <v>0</v>
      </c>
      <c r="T94" s="130">
        <f>S94*H94</f>
        <v>0</v>
      </c>
      <c r="AR94" s="15" t="s">
        <v>128</v>
      </c>
      <c r="AT94" s="15" t="s">
        <v>123</v>
      </c>
      <c r="AU94" s="15" t="s">
        <v>79</v>
      </c>
      <c r="AY94" s="15" t="s">
        <v>121</v>
      </c>
      <c r="BE94" s="131">
        <f>IF(N94="základní",J94,0)</f>
        <v>0</v>
      </c>
      <c r="BF94" s="131">
        <f>IF(N94="snížená",J94,0)</f>
        <v>0</v>
      </c>
      <c r="BG94" s="131">
        <f>IF(N94="zákl. přenesená",J94,0)</f>
        <v>0</v>
      </c>
      <c r="BH94" s="131">
        <f>IF(N94="sníž. přenesená",J94,0)</f>
        <v>0</v>
      </c>
      <c r="BI94" s="131">
        <f>IF(N94="nulová",J94,0)</f>
        <v>0</v>
      </c>
      <c r="BJ94" s="15" t="s">
        <v>77</v>
      </c>
      <c r="BK94" s="131">
        <f>ROUND(I94*H94,2)</f>
        <v>0</v>
      </c>
      <c r="BL94" s="15" t="s">
        <v>128</v>
      </c>
      <c r="BM94" s="15" t="s">
        <v>702</v>
      </c>
    </row>
    <row r="95" spans="2:47" s="1" customFormat="1" ht="19.5">
      <c r="B95" s="26"/>
      <c r="D95" s="132" t="s">
        <v>130</v>
      </c>
      <c r="F95" s="133" t="s">
        <v>201</v>
      </c>
      <c r="L95" s="26"/>
      <c r="M95" s="134"/>
      <c r="N95" s="47"/>
      <c r="O95" s="47"/>
      <c r="P95" s="47"/>
      <c r="Q95" s="47"/>
      <c r="R95" s="47"/>
      <c r="S95" s="47"/>
      <c r="T95" s="48"/>
      <c r="V95" s="261"/>
      <c r="AT95" s="15" t="s">
        <v>130</v>
      </c>
      <c r="AU95" s="15" t="s">
        <v>79</v>
      </c>
    </row>
    <row r="96" spans="2:47" s="1" customFormat="1" ht="126.75">
      <c r="B96" s="26"/>
      <c r="D96" s="132" t="s">
        <v>132</v>
      </c>
      <c r="F96" s="135" t="s">
        <v>195</v>
      </c>
      <c r="L96" s="26"/>
      <c r="M96" s="134"/>
      <c r="N96" s="47"/>
      <c r="O96" s="47"/>
      <c r="P96" s="47"/>
      <c r="Q96" s="47"/>
      <c r="R96" s="47"/>
      <c r="S96" s="47"/>
      <c r="T96" s="48"/>
      <c r="AT96" s="15" t="s">
        <v>132</v>
      </c>
      <c r="AU96" s="15" t="s">
        <v>79</v>
      </c>
    </row>
    <row r="97" spans="2:51" s="11" customFormat="1" ht="12">
      <c r="B97" s="136"/>
      <c r="D97" s="132" t="s">
        <v>134</v>
      </c>
      <c r="E97" s="137" t="s">
        <v>3</v>
      </c>
      <c r="F97" s="138" t="s">
        <v>701</v>
      </c>
      <c r="H97" s="139">
        <v>26</v>
      </c>
      <c r="L97" s="136"/>
      <c r="M97" s="140"/>
      <c r="N97" s="141"/>
      <c r="O97" s="141"/>
      <c r="P97" s="141"/>
      <c r="Q97" s="141"/>
      <c r="R97" s="141"/>
      <c r="S97" s="141"/>
      <c r="T97" s="142"/>
      <c r="AT97" s="137" t="s">
        <v>134</v>
      </c>
      <c r="AU97" s="137" t="s">
        <v>79</v>
      </c>
      <c r="AV97" s="11" t="s">
        <v>79</v>
      </c>
      <c r="AW97" s="11" t="s">
        <v>31</v>
      </c>
      <c r="AX97" s="11" t="s">
        <v>77</v>
      </c>
      <c r="AY97" s="137" t="s">
        <v>121</v>
      </c>
    </row>
    <row r="98" spans="2:65" s="1" customFormat="1" ht="20.45" customHeight="1">
      <c r="B98" s="121"/>
      <c r="C98" s="122" t="s">
        <v>142</v>
      </c>
      <c r="D98" s="122" t="s">
        <v>123</v>
      </c>
      <c r="E98" s="123" t="s">
        <v>703</v>
      </c>
      <c r="F98" s="124" t="s">
        <v>704</v>
      </c>
      <c r="G98" s="125" t="s">
        <v>126</v>
      </c>
      <c r="H98" s="126">
        <v>2.8</v>
      </c>
      <c r="I98" s="260">
        <v>0</v>
      </c>
      <c r="J98" s="127">
        <v>0</v>
      </c>
      <c r="K98" s="124" t="s">
        <v>127</v>
      </c>
      <c r="L98" s="26"/>
      <c r="M98" s="46" t="s">
        <v>3</v>
      </c>
      <c r="N98" s="128" t="s">
        <v>40</v>
      </c>
      <c r="O98" s="129">
        <v>16.002</v>
      </c>
      <c r="P98" s="129">
        <f>O98*H98</f>
        <v>44.80559999999999</v>
      </c>
      <c r="Q98" s="129">
        <v>0</v>
      </c>
      <c r="R98" s="129">
        <f>Q98*H98</f>
        <v>0</v>
      </c>
      <c r="S98" s="129">
        <v>0</v>
      </c>
      <c r="T98" s="130">
        <f>S98*H98</f>
        <v>0</v>
      </c>
      <c r="AR98" s="15" t="s">
        <v>128</v>
      </c>
      <c r="AT98" s="15" t="s">
        <v>123</v>
      </c>
      <c r="AU98" s="15" t="s">
        <v>79</v>
      </c>
      <c r="AY98" s="15" t="s">
        <v>121</v>
      </c>
      <c r="BE98" s="131">
        <f>IF(N98="základní",J98,0)</f>
        <v>0</v>
      </c>
      <c r="BF98" s="131">
        <f>IF(N98="snížená",J98,0)</f>
        <v>0</v>
      </c>
      <c r="BG98" s="131">
        <f>IF(N98="zákl. přenesená",J98,0)</f>
        <v>0</v>
      </c>
      <c r="BH98" s="131">
        <f>IF(N98="sníž. přenesená",J98,0)</f>
        <v>0</v>
      </c>
      <c r="BI98" s="131">
        <f>IF(N98="nulová",J98,0)</f>
        <v>0</v>
      </c>
      <c r="BJ98" s="15" t="s">
        <v>77</v>
      </c>
      <c r="BK98" s="131">
        <f>ROUND(I98*H98,2)</f>
        <v>0</v>
      </c>
      <c r="BL98" s="15" t="s">
        <v>128</v>
      </c>
      <c r="BM98" s="15" t="s">
        <v>705</v>
      </c>
    </row>
    <row r="99" spans="2:47" s="1" customFormat="1" ht="29.25">
      <c r="B99" s="26"/>
      <c r="D99" s="132" t="s">
        <v>130</v>
      </c>
      <c r="F99" s="133" t="s">
        <v>706</v>
      </c>
      <c r="L99" s="26"/>
      <c r="M99" s="134"/>
      <c r="N99" s="47"/>
      <c r="O99" s="47"/>
      <c r="P99" s="47"/>
      <c r="Q99" s="47"/>
      <c r="R99" s="47"/>
      <c r="S99" s="47"/>
      <c r="T99" s="48"/>
      <c r="AT99" s="15" t="s">
        <v>130</v>
      </c>
      <c r="AU99" s="15" t="s">
        <v>79</v>
      </c>
    </row>
    <row r="100" spans="2:47" s="1" customFormat="1" ht="165.75">
      <c r="B100" s="26"/>
      <c r="D100" s="132" t="s">
        <v>132</v>
      </c>
      <c r="F100" s="135" t="s">
        <v>707</v>
      </c>
      <c r="L100" s="26"/>
      <c r="M100" s="134"/>
      <c r="N100" s="47"/>
      <c r="O100" s="47"/>
      <c r="P100" s="47"/>
      <c r="Q100" s="47"/>
      <c r="R100" s="47"/>
      <c r="S100" s="47"/>
      <c r="T100" s="48"/>
      <c r="AT100" s="15" t="s">
        <v>132</v>
      </c>
      <c r="AU100" s="15" t="s">
        <v>79</v>
      </c>
    </row>
    <row r="101" spans="2:51" s="11" customFormat="1" ht="12">
      <c r="B101" s="136"/>
      <c r="D101" s="132" t="s">
        <v>134</v>
      </c>
      <c r="E101" s="137" t="s">
        <v>3</v>
      </c>
      <c r="F101" s="138" t="s">
        <v>708</v>
      </c>
      <c r="H101" s="139">
        <v>2.8</v>
      </c>
      <c r="L101" s="136"/>
      <c r="M101" s="140"/>
      <c r="N101" s="141"/>
      <c r="O101" s="141"/>
      <c r="P101" s="141"/>
      <c r="Q101" s="141"/>
      <c r="R101" s="141"/>
      <c r="S101" s="141"/>
      <c r="T101" s="142"/>
      <c r="AT101" s="137" t="s">
        <v>134</v>
      </c>
      <c r="AU101" s="137" t="s">
        <v>79</v>
      </c>
      <c r="AV101" s="11" t="s">
        <v>79</v>
      </c>
      <c r="AW101" s="11" t="s">
        <v>31</v>
      </c>
      <c r="AX101" s="11" t="s">
        <v>77</v>
      </c>
      <c r="AY101" s="137" t="s">
        <v>121</v>
      </c>
    </row>
    <row r="102" spans="2:65" s="1" customFormat="1" ht="20.45" customHeight="1">
      <c r="B102" s="121"/>
      <c r="C102" s="122" t="s">
        <v>128</v>
      </c>
      <c r="D102" s="122" t="s">
        <v>123</v>
      </c>
      <c r="E102" s="123" t="s">
        <v>709</v>
      </c>
      <c r="F102" s="124" t="s">
        <v>710</v>
      </c>
      <c r="G102" s="125" t="s">
        <v>126</v>
      </c>
      <c r="H102" s="126">
        <v>18.62</v>
      </c>
      <c r="I102" s="260">
        <v>0</v>
      </c>
      <c r="J102" s="127">
        <v>0</v>
      </c>
      <c r="K102" s="124" t="s">
        <v>127</v>
      </c>
      <c r="L102" s="26"/>
      <c r="M102" s="46" t="s">
        <v>3</v>
      </c>
      <c r="N102" s="128" t="s">
        <v>40</v>
      </c>
      <c r="O102" s="129">
        <v>0.368</v>
      </c>
      <c r="P102" s="129">
        <f>O102*H102</f>
        <v>6.8521600000000005</v>
      </c>
      <c r="Q102" s="129">
        <v>0</v>
      </c>
      <c r="R102" s="129">
        <f>Q102*H102</f>
        <v>0</v>
      </c>
      <c r="S102" s="129">
        <v>0</v>
      </c>
      <c r="T102" s="130">
        <f>S102*H102</f>
        <v>0</v>
      </c>
      <c r="AR102" s="15" t="s">
        <v>128</v>
      </c>
      <c r="AT102" s="15" t="s">
        <v>123</v>
      </c>
      <c r="AU102" s="15" t="s">
        <v>79</v>
      </c>
      <c r="AY102" s="15" t="s">
        <v>121</v>
      </c>
      <c r="BE102" s="131">
        <f>IF(N102="základní",J102,0)</f>
        <v>0</v>
      </c>
      <c r="BF102" s="131">
        <f>IF(N102="snížená",J102,0)</f>
        <v>0</v>
      </c>
      <c r="BG102" s="131">
        <f>IF(N102="zákl. přenesená",J102,0)</f>
        <v>0</v>
      </c>
      <c r="BH102" s="131">
        <f>IF(N102="sníž. přenesená",J102,0)</f>
        <v>0</v>
      </c>
      <c r="BI102" s="131">
        <f>IF(N102="nulová",J102,0)</f>
        <v>0</v>
      </c>
      <c r="BJ102" s="15" t="s">
        <v>77</v>
      </c>
      <c r="BK102" s="131">
        <f>ROUND(I102*H102,2)</f>
        <v>0</v>
      </c>
      <c r="BL102" s="15" t="s">
        <v>128</v>
      </c>
      <c r="BM102" s="15" t="s">
        <v>711</v>
      </c>
    </row>
    <row r="103" spans="2:47" s="1" customFormat="1" ht="19.5">
      <c r="B103" s="26"/>
      <c r="D103" s="132" t="s">
        <v>130</v>
      </c>
      <c r="F103" s="133" t="s">
        <v>712</v>
      </c>
      <c r="L103" s="26"/>
      <c r="M103" s="134"/>
      <c r="N103" s="47"/>
      <c r="O103" s="47"/>
      <c r="P103" s="47"/>
      <c r="Q103" s="47"/>
      <c r="R103" s="47"/>
      <c r="S103" s="47"/>
      <c r="T103" s="48"/>
      <c r="AT103" s="15" t="s">
        <v>130</v>
      </c>
      <c r="AU103" s="15" t="s">
        <v>79</v>
      </c>
    </row>
    <row r="104" spans="2:47" s="1" customFormat="1" ht="97.5">
      <c r="B104" s="26"/>
      <c r="D104" s="132" t="s">
        <v>132</v>
      </c>
      <c r="F104" s="135" t="s">
        <v>713</v>
      </c>
      <c r="L104" s="26"/>
      <c r="M104" s="134"/>
      <c r="N104" s="47"/>
      <c r="O104" s="47"/>
      <c r="P104" s="47"/>
      <c r="Q104" s="47"/>
      <c r="R104" s="47"/>
      <c r="S104" s="47"/>
      <c r="T104" s="48"/>
      <c r="AT104" s="15" t="s">
        <v>132</v>
      </c>
      <c r="AU104" s="15" t="s">
        <v>79</v>
      </c>
    </row>
    <row r="105" spans="2:51" s="11" customFormat="1" ht="12">
      <c r="B105" s="136"/>
      <c r="D105" s="132" t="s">
        <v>134</v>
      </c>
      <c r="E105" s="137" t="s">
        <v>3</v>
      </c>
      <c r="F105" s="138" t="s">
        <v>714</v>
      </c>
      <c r="H105" s="139">
        <v>18.62</v>
      </c>
      <c r="L105" s="136"/>
      <c r="M105" s="140"/>
      <c r="N105" s="141"/>
      <c r="O105" s="141"/>
      <c r="P105" s="141"/>
      <c r="Q105" s="141"/>
      <c r="R105" s="141"/>
      <c r="S105" s="141"/>
      <c r="T105" s="142"/>
      <c r="AT105" s="137" t="s">
        <v>134</v>
      </c>
      <c r="AU105" s="137" t="s">
        <v>79</v>
      </c>
      <c r="AV105" s="11" t="s">
        <v>79</v>
      </c>
      <c r="AW105" s="11" t="s">
        <v>31</v>
      </c>
      <c r="AX105" s="11" t="s">
        <v>77</v>
      </c>
      <c r="AY105" s="137" t="s">
        <v>121</v>
      </c>
    </row>
    <row r="106" spans="2:65" s="1" customFormat="1" ht="20.45" customHeight="1">
      <c r="B106" s="121"/>
      <c r="C106" s="122" t="s">
        <v>154</v>
      </c>
      <c r="D106" s="122" t="s">
        <v>123</v>
      </c>
      <c r="E106" s="123" t="s">
        <v>715</v>
      </c>
      <c r="F106" s="124" t="s">
        <v>716</v>
      </c>
      <c r="G106" s="125" t="s">
        <v>126</v>
      </c>
      <c r="H106" s="126">
        <v>18.62</v>
      </c>
      <c r="I106" s="260">
        <v>0</v>
      </c>
      <c r="J106" s="127">
        <v>0</v>
      </c>
      <c r="K106" s="124" t="s">
        <v>127</v>
      </c>
      <c r="L106" s="26"/>
      <c r="M106" s="46" t="s">
        <v>3</v>
      </c>
      <c r="N106" s="128" t="s">
        <v>40</v>
      </c>
      <c r="O106" s="129">
        <v>0.058</v>
      </c>
      <c r="P106" s="129">
        <f>O106*H106</f>
        <v>1.07996</v>
      </c>
      <c r="Q106" s="129">
        <v>0</v>
      </c>
      <c r="R106" s="129">
        <f>Q106*H106</f>
        <v>0</v>
      </c>
      <c r="S106" s="129">
        <v>0</v>
      </c>
      <c r="T106" s="130">
        <f>S106*H106</f>
        <v>0</v>
      </c>
      <c r="AR106" s="15" t="s">
        <v>128</v>
      </c>
      <c r="AT106" s="15" t="s">
        <v>123</v>
      </c>
      <c r="AU106" s="15" t="s">
        <v>79</v>
      </c>
      <c r="AY106" s="15" t="s">
        <v>121</v>
      </c>
      <c r="BE106" s="131">
        <f>IF(N106="základní",J106,0)</f>
        <v>0</v>
      </c>
      <c r="BF106" s="131">
        <f>IF(N106="snížená",J106,0)</f>
        <v>0</v>
      </c>
      <c r="BG106" s="131">
        <f>IF(N106="zákl. přenesená",J106,0)</f>
        <v>0</v>
      </c>
      <c r="BH106" s="131">
        <f>IF(N106="sníž. přenesená",J106,0)</f>
        <v>0</v>
      </c>
      <c r="BI106" s="131">
        <f>IF(N106="nulová",J106,0)</f>
        <v>0</v>
      </c>
      <c r="BJ106" s="15" t="s">
        <v>77</v>
      </c>
      <c r="BK106" s="131">
        <f>ROUND(I106*H106,2)</f>
        <v>0</v>
      </c>
      <c r="BL106" s="15" t="s">
        <v>128</v>
      </c>
      <c r="BM106" s="15" t="s">
        <v>717</v>
      </c>
    </row>
    <row r="107" spans="2:47" s="1" customFormat="1" ht="19.5">
      <c r="B107" s="26"/>
      <c r="D107" s="132" t="s">
        <v>130</v>
      </c>
      <c r="F107" s="133" t="s">
        <v>718</v>
      </c>
      <c r="L107" s="26"/>
      <c r="M107" s="134"/>
      <c r="N107" s="47"/>
      <c r="O107" s="47"/>
      <c r="P107" s="47"/>
      <c r="Q107" s="47"/>
      <c r="R107" s="47"/>
      <c r="S107" s="47"/>
      <c r="T107" s="48"/>
      <c r="AT107" s="15" t="s">
        <v>130</v>
      </c>
      <c r="AU107" s="15" t="s">
        <v>79</v>
      </c>
    </row>
    <row r="108" spans="2:47" s="1" customFormat="1" ht="97.5">
      <c r="B108" s="26"/>
      <c r="D108" s="132" t="s">
        <v>132</v>
      </c>
      <c r="F108" s="135" t="s">
        <v>713</v>
      </c>
      <c r="L108" s="26"/>
      <c r="M108" s="134"/>
      <c r="N108" s="47"/>
      <c r="O108" s="47"/>
      <c r="P108" s="47"/>
      <c r="Q108" s="47"/>
      <c r="R108" s="47"/>
      <c r="S108" s="47"/>
      <c r="T108" s="48"/>
      <c r="AT108" s="15" t="s">
        <v>132</v>
      </c>
      <c r="AU108" s="15" t="s">
        <v>79</v>
      </c>
    </row>
    <row r="109" spans="2:51" s="11" customFormat="1" ht="12">
      <c r="B109" s="136"/>
      <c r="D109" s="132" t="s">
        <v>134</v>
      </c>
      <c r="E109" s="137" t="s">
        <v>3</v>
      </c>
      <c r="F109" s="138" t="s">
        <v>714</v>
      </c>
      <c r="H109" s="139">
        <v>18.62</v>
      </c>
      <c r="L109" s="136"/>
      <c r="M109" s="140"/>
      <c r="N109" s="141"/>
      <c r="O109" s="141"/>
      <c r="P109" s="141"/>
      <c r="Q109" s="141"/>
      <c r="R109" s="141"/>
      <c r="S109" s="141"/>
      <c r="T109" s="142"/>
      <c r="AT109" s="137" t="s">
        <v>134</v>
      </c>
      <c r="AU109" s="137" t="s">
        <v>79</v>
      </c>
      <c r="AV109" s="11" t="s">
        <v>79</v>
      </c>
      <c r="AW109" s="11" t="s">
        <v>31</v>
      </c>
      <c r="AX109" s="11" t="s">
        <v>77</v>
      </c>
      <c r="AY109" s="137" t="s">
        <v>121</v>
      </c>
    </row>
    <row r="110" spans="2:65" s="1" customFormat="1" ht="20.45" customHeight="1">
      <c r="B110" s="121"/>
      <c r="C110" s="122" t="s">
        <v>160</v>
      </c>
      <c r="D110" s="122" t="s">
        <v>123</v>
      </c>
      <c r="E110" s="123" t="s">
        <v>248</v>
      </c>
      <c r="F110" s="124" t="s">
        <v>249</v>
      </c>
      <c r="G110" s="125" t="s">
        <v>126</v>
      </c>
      <c r="H110" s="126">
        <v>18.62</v>
      </c>
      <c r="I110" s="260">
        <v>0</v>
      </c>
      <c r="J110" s="127">
        <v>0</v>
      </c>
      <c r="K110" s="124" t="s">
        <v>127</v>
      </c>
      <c r="L110" s="26"/>
      <c r="M110" s="46" t="s">
        <v>3</v>
      </c>
      <c r="N110" s="128" t="s">
        <v>40</v>
      </c>
      <c r="O110" s="129">
        <v>0.345</v>
      </c>
      <c r="P110" s="129">
        <f>O110*H110</f>
        <v>6.4239</v>
      </c>
      <c r="Q110" s="129">
        <v>0</v>
      </c>
      <c r="R110" s="129">
        <f>Q110*H110</f>
        <v>0</v>
      </c>
      <c r="S110" s="129">
        <v>0</v>
      </c>
      <c r="T110" s="130">
        <f>S110*H110</f>
        <v>0</v>
      </c>
      <c r="AR110" s="15" t="s">
        <v>128</v>
      </c>
      <c r="AT110" s="15" t="s">
        <v>123</v>
      </c>
      <c r="AU110" s="15" t="s">
        <v>79</v>
      </c>
      <c r="AY110" s="15" t="s">
        <v>121</v>
      </c>
      <c r="BE110" s="131">
        <f>IF(N110="základní",J110,0)</f>
        <v>0</v>
      </c>
      <c r="BF110" s="131">
        <f>IF(N110="snížená",J110,0)</f>
        <v>0</v>
      </c>
      <c r="BG110" s="131">
        <f>IF(N110="zákl. přenesená",J110,0)</f>
        <v>0</v>
      </c>
      <c r="BH110" s="131">
        <f>IF(N110="sníž. přenesená",J110,0)</f>
        <v>0</v>
      </c>
      <c r="BI110" s="131">
        <f>IF(N110="nulová",J110,0)</f>
        <v>0</v>
      </c>
      <c r="BJ110" s="15" t="s">
        <v>77</v>
      </c>
      <c r="BK110" s="131">
        <f>ROUND(I110*H110,2)</f>
        <v>0</v>
      </c>
      <c r="BL110" s="15" t="s">
        <v>128</v>
      </c>
      <c r="BM110" s="15" t="s">
        <v>719</v>
      </c>
    </row>
    <row r="111" spans="2:47" s="1" customFormat="1" ht="19.5">
      <c r="B111" s="26"/>
      <c r="D111" s="132" t="s">
        <v>130</v>
      </c>
      <c r="F111" s="133" t="s">
        <v>251</v>
      </c>
      <c r="L111" s="26"/>
      <c r="M111" s="134"/>
      <c r="N111" s="47"/>
      <c r="O111" s="47"/>
      <c r="P111" s="47"/>
      <c r="Q111" s="47"/>
      <c r="R111" s="47"/>
      <c r="S111" s="47"/>
      <c r="T111" s="48"/>
      <c r="AT111" s="15" t="s">
        <v>130</v>
      </c>
      <c r="AU111" s="15" t="s">
        <v>79</v>
      </c>
    </row>
    <row r="112" spans="2:47" s="1" customFormat="1" ht="87.75">
      <c r="B112" s="26"/>
      <c r="D112" s="132" t="s">
        <v>132</v>
      </c>
      <c r="F112" s="135" t="s">
        <v>252</v>
      </c>
      <c r="L112" s="26"/>
      <c r="M112" s="134"/>
      <c r="N112" s="47"/>
      <c r="O112" s="47"/>
      <c r="P112" s="47"/>
      <c r="Q112" s="47"/>
      <c r="R112" s="47"/>
      <c r="S112" s="47"/>
      <c r="T112" s="48"/>
      <c r="AT112" s="15" t="s">
        <v>132</v>
      </c>
      <c r="AU112" s="15" t="s">
        <v>79</v>
      </c>
    </row>
    <row r="113" spans="2:51" s="11" customFormat="1" ht="12">
      <c r="B113" s="136"/>
      <c r="D113" s="132" t="s">
        <v>134</v>
      </c>
      <c r="E113" s="137" t="s">
        <v>3</v>
      </c>
      <c r="F113" s="138" t="s">
        <v>714</v>
      </c>
      <c r="H113" s="139">
        <v>18.62</v>
      </c>
      <c r="L113" s="136"/>
      <c r="M113" s="140"/>
      <c r="N113" s="141"/>
      <c r="O113" s="141"/>
      <c r="P113" s="141"/>
      <c r="Q113" s="141"/>
      <c r="R113" s="141"/>
      <c r="S113" s="141"/>
      <c r="T113" s="142"/>
      <c r="AT113" s="137" t="s">
        <v>134</v>
      </c>
      <c r="AU113" s="137" t="s">
        <v>79</v>
      </c>
      <c r="AV113" s="11" t="s">
        <v>79</v>
      </c>
      <c r="AW113" s="11" t="s">
        <v>31</v>
      </c>
      <c r="AX113" s="11" t="s">
        <v>69</v>
      </c>
      <c r="AY113" s="137" t="s">
        <v>121</v>
      </c>
    </row>
    <row r="114" spans="2:65" s="1" customFormat="1" ht="20.45" customHeight="1">
      <c r="B114" s="121"/>
      <c r="C114" s="122" t="s">
        <v>168</v>
      </c>
      <c r="D114" s="122" t="s">
        <v>123</v>
      </c>
      <c r="E114" s="123" t="s">
        <v>720</v>
      </c>
      <c r="F114" s="124" t="s">
        <v>721</v>
      </c>
      <c r="G114" s="125" t="s">
        <v>126</v>
      </c>
      <c r="H114" s="126">
        <v>2.8</v>
      </c>
      <c r="I114" s="260">
        <v>0</v>
      </c>
      <c r="J114" s="127">
        <v>0</v>
      </c>
      <c r="K114" s="124" t="s">
        <v>127</v>
      </c>
      <c r="L114" s="26"/>
      <c r="M114" s="46" t="s">
        <v>3</v>
      </c>
      <c r="N114" s="128" t="s">
        <v>40</v>
      </c>
      <c r="O114" s="129">
        <v>0.484</v>
      </c>
      <c r="P114" s="129">
        <f>O114*H114</f>
        <v>1.3552</v>
      </c>
      <c r="Q114" s="129">
        <v>0</v>
      </c>
      <c r="R114" s="129">
        <f>Q114*H114</f>
        <v>0</v>
      </c>
      <c r="S114" s="129">
        <v>0</v>
      </c>
      <c r="T114" s="130">
        <f>S114*H114</f>
        <v>0</v>
      </c>
      <c r="AR114" s="15" t="s">
        <v>128</v>
      </c>
      <c r="AT114" s="15" t="s">
        <v>123</v>
      </c>
      <c r="AU114" s="15" t="s">
        <v>79</v>
      </c>
      <c r="AY114" s="15" t="s">
        <v>121</v>
      </c>
      <c r="BE114" s="131">
        <f>IF(N114="základní",J114,0)</f>
        <v>0</v>
      </c>
      <c r="BF114" s="131">
        <f>IF(N114="snížená",J114,0)</f>
        <v>0</v>
      </c>
      <c r="BG114" s="131">
        <f>IF(N114="zákl. přenesená",J114,0)</f>
        <v>0</v>
      </c>
      <c r="BH114" s="131">
        <f>IF(N114="sníž. přenesená",J114,0)</f>
        <v>0</v>
      </c>
      <c r="BI114" s="131">
        <f>IF(N114="nulová",J114,0)</f>
        <v>0</v>
      </c>
      <c r="BJ114" s="15" t="s">
        <v>77</v>
      </c>
      <c r="BK114" s="131">
        <f>ROUND(I114*H114,2)</f>
        <v>0</v>
      </c>
      <c r="BL114" s="15" t="s">
        <v>128</v>
      </c>
      <c r="BM114" s="15" t="s">
        <v>722</v>
      </c>
    </row>
    <row r="115" spans="2:47" s="1" customFormat="1" ht="19.5">
      <c r="B115" s="26"/>
      <c r="D115" s="132" t="s">
        <v>130</v>
      </c>
      <c r="F115" s="133" t="s">
        <v>723</v>
      </c>
      <c r="L115" s="26"/>
      <c r="M115" s="134"/>
      <c r="N115" s="47"/>
      <c r="O115" s="47"/>
      <c r="P115" s="47"/>
      <c r="Q115" s="47"/>
      <c r="R115" s="47"/>
      <c r="S115" s="47"/>
      <c r="T115" s="48"/>
      <c r="AT115" s="15" t="s">
        <v>130</v>
      </c>
      <c r="AU115" s="15" t="s">
        <v>79</v>
      </c>
    </row>
    <row r="116" spans="2:47" s="1" customFormat="1" ht="87.75">
      <c r="B116" s="26"/>
      <c r="D116" s="132" t="s">
        <v>132</v>
      </c>
      <c r="F116" s="135" t="s">
        <v>252</v>
      </c>
      <c r="L116" s="26"/>
      <c r="M116" s="134"/>
      <c r="N116" s="47"/>
      <c r="O116" s="47"/>
      <c r="P116" s="47"/>
      <c r="Q116" s="47"/>
      <c r="R116" s="47"/>
      <c r="S116" s="47"/>
      <c r="T116" s="48"/>
      <c r="AT116" s="15" t="s">
        <v>132</v>
      </c>
      <c r="AU116" s="15" t="s">
        <v>79</v>
      </c>
    </row>
    <row r="117" spans="2:51" s="11" customFormat="1" ht="12">
      <c r="B117" s="136"/>
      <c r="D117" s="132" t="s">
        <v>134</v>
      </c>
      <c r="E117" s="137" t="s">
        <v>3</v>
      </c>
      <c r="F117" s="138" t="s">
        <v>708</v>
      </c>
      <c r="H117" s="139">
        <v>2.8</v>
      </c>
      <c r="L117" s="136"/>
      <c r="M117" s="140"/>
      <c r="N117" s="141"/>
      <c r="O117" s="141"/>
      <c r="P117" s="141"/>
      <c r="Q117" s="141"/>
      <c r="R117" s="141"/>
      <c r="S117" s="141"/>
      <c r="T117" s="142"/>
      <c r="AT117" s="137" t="s">
        <v>134</v>
      </c>
      <c r="AU117" s="137" t="s">
        <v>79</v>
      </c>
      <c r="AV117" s="11" t="s">
        <v>79</v>
      </c>
      <c r="AW117" s="11" t="s">
        <v>31</v>
      </c>
      <c r="AX117" s="11" t="s">
        <v>77</v>
      </c>
      <c r="AY117" s="137" t="s">
        <v>121</v>
      </c>
    </row>
    <row r="118" spans="2:65" s="1" customFormat="1" ht="20.45" customHeight="1">
      <c r="B118" s="121"/>
      <c r="C118" s="122" t="s">
        <v>175</v>
      </c>
      <c r="D118" s="122" t="s">
        <v>123</v>
      </c>
      <c r="E118" s="123" t="s">
        <v>264</v>
      </c>
      <c r="F118" s="124" t="s">
        <v>265</v>
      </c>
      <c r="G118" s="125" t="s">
        <v>126</v>
      </c>
      <c r="H118" s="126">
        <v>18.62</v>
      </c>
      <c r="I118" s="260">
        <v>0</v>
      </c>
      <c r="J118" s="127">
        <v>0</v>
      </c>
      <c r="K118" s="124" t="s">
        <v>127</v>
      </c>
      <c r="L118" s="26"/>
      <c r="M118" s="46" t="s">
        <v>3</v>
      </c>
      <c r="N118" s="128" t="s">
        <v>40</v>
      </c>
      <c r="O118" s="129">
        <v>0.083</v>
      </c>
      <c r="P118" s="129">
        <f>O118*H118</f>
        <v>1.54546</v>
      </c>
      <c r="Q118" s="129">
        <v>0</v>
      </c>
      <c r="R118" s="129">
        <f>Q118*H118</f>
        <v>0</v>
      </c>
      <c r="S118" s="129">
        <v>0</v>
      </c>
      <c r="T118" s="130">
        <f>S118*H118</f>
        <v>0</v>
      </c>
      <c r="AR118" s="15" t="s">
        <v>128</v>
      </c>
      <c r="AT118" s="15" t="s">
        <v>123</v>
      </c>
      <c r="AU118" s="15" t="s">
        <v>79</v>
      </c>
      <c r="AY118" s="15" t="s">
        <v>121</v>
      </c>
      <c r="BE118" s="131">
        <f>IF(N118="základní",J118,0)</f>
        <v>0</v>
      </c>
      <c r="BF118" s="131">
        <f>IF(N118="snížená",J118,0)</f>
        <v>0</v>
      </c>
      <c r="BG118" s="131">
        <f>IF(N118="zákl. přenesená",J118,0)</f>
        <v>0</v>
      </c>
      <c r="BH118" s="131">
        <f>IF(N118="sníž. přenesená",J118,0)</f>
        <v>0</v>
      </c>
      <c r="BI118" s="131">
        <f>IF(N118="nulová",J118,0)</f>
        <v>0</v>
      </c>
      <c r="BJ118" s="15" t="s">
        <v>77</v>
      </c>
      <c r="BK118" s="131">
        <f>ROUND(I118*H118,2)</f>
        <v>0</v>
      </c>
      <c r="BL118" s="15" t="s">
        <v>128</v>
      </c>
      <c r="BM118" s="15" t="s">
        <v>724</v>
      </c>
    </row>
    <row r="119" spans="2:47" s="1" customFormat="1" ht="19.5">
      <c r="B119" s="26"/>
      <c r="D119" s="132" t="s">
        <v>130</v>
      </c>
      <c r="F119" s="133" t="s">
        <v>267</v>
      </c>
      <c r="L119" s="26"/>
      <c r="M119" s="134"/>
      <c r="N119" s="47"/>
      <c r="O119" s="47"/>
      <c r="P119" s="47"/>
      <c r="Q119" s="47"/>
      <c r="R119" s="47"/>
      <c r="S119" s="47"/>
      <c r="T119" s="48"/>
      <c r="AT119" s="15" t="s">
        <v>130</v>
      </c>
      <c r="AU119" s="15" t="s">
        <v>79</v>
      </c>
    </row>
    <row r="120" spans="2:47" s="1" customFormat="1" ht="146.25">
      <c r="B120" s="26"/>
      <c r="D120" s="132" t="s">
        <v>132</v>
      </c>
      <c r="F120" s="135" t="s">
        <v>268</v>
      </c>
      <c r="L120" s="26"/>
      <c r="M120" s="134"/>
      <c r="N120" s="47"/>
      <c r="O120" s="47"/>
      <c r="P120" s="47"/>
      <c r="Q120" s="47"/>
      <c r="R120" s="47"/>
      <c r="S120" s="47"/>
      <c r="T120" s="48"/>
      <c r="AT120" s="15" t="s">
        <v>132</v>
      </c>
      <c r="AU120" s="15" t="s">
        <v>79</v>
      </c>
    </row>
    <row r="121" spans="2:51" s="11" customFormat="1" ht="12">
      <c r="B121" s="136"/>
      <c r="D121" s="132" t="s">
        <v>134</v>
      </c>
      <c r="E121" s="137" t="s">
        <v>3</v>
      </c>
      <c r="F121" s="138" t="s">
        <v>714</v>
      </c>
      <c r="H121" s="139">
        <v>18.62</v>
      </c>
      <c r="L121" s="136"/>
      <c r="M121" s="140"/>
      <c r="N121" s="141"/>
      <c r="O121" s="141"/>
      <c r="P121" s="141"/>
      <c r="Q121" s="141"/>
      <c r="R121" s="141"/>
      <c r="S121" s="141"/>
      <c r="T121" s="142"/>
      <c r="AT121" s="137" t="s">
        <v>134</v>
      </c>
      <c r="AU121" s="137" t="s">
        <v>79</v>
      </c>
      <c r="AV121" s="11" t="s">
        <v>79</v>
      </c>
      <c r="AW121" s="11" t="s">
        <v>31</v>
      </c>
      <c r="AX121" s="11" t="s">
        <v>69</v>
      </c>
      <c r="AY121" s="137" t="s">
        <v>121</v>
      </c>
    </row>
    <row r="122" spans="2:65" s="1" customFormat="1" ht="20.45" customHeight="1">
      <c r="B122" s="121"/>
      <c r="C122" s="122" t="s">
        <v>183</v>
      </c>
      <c r="D122" s="122" t="s">
        <v>123</v>
      </c>
      <c r="E122" s="123" t="s">
        <v>725</v>
      </c>
      <c r="F122" s="124" t="s">
        <v>726</v>
      </c>
      <c r="G122" s="125" t="s">
        <v>126</v>
      </c>
      <c r="H122" s="126">
        <v>2.8</v>
      </c>
      <c r="I122" s="260">
        <v>0</v>
      </c>
      <c r="J122" s="127">
        <v>0</v>
      </c>
      <c r="K122" s="124" t="s">
        <v>127</v>
      </c>
      <c r="L122" s="26"/>
      <c r="M122" s="46" t="s">
        <v>3</v>
      </c>
      <c r="N122" s="128" t="s">
        <v>40</v>
      </c>
      <c r="O122" s="129">
        <v>0.106</v>
      </c>
      <c r="P122" s="129">
        <f>O122*H122</f>
        <v>0.29679999999999995</v>
      </c>
      <c r="Q122" s="129">
        <v>0</v>
      </c>
      <c r="R122" s="129">
        <f>Q122*H122</f>
        <v>0</v>
      </c>
      <c r="S122" s="129">
        <v>0</v>
      </c>
      <c r="T122" s="130">
        <f>S122*H122</f>
        <v>0</v>
      </c>
      <c r="AR122" s="15" t="s">
        <v>128</v>
      </c>
      <c r="AT122" s="15" t="s">
        <v>123</v>
      </c>
      <c r="AU122" s="15" t="s">
        <v>79</v>
      </c>
      <c r="AY122" s="15" t="s">
        <v>121</v>
      </c>
      <c r="BE122" s="131">
        <f>IF(N122="základní",J122,0)</f>
        <v>0</v>
      </c>
      <c r="BF122" s="131">
        <f>IF(N122="snížená",J122,0)</f>
        <v>0</v>
      </c>
      <c r="BG122" s="131">
        <f>IF(N122="zákl. přenesená",J122,0)</f>
        <v>0</v>
      </c>
      <c r="BH122" s="131">
        <f>IF(N122="sníž. přenesená",J122,0)</f>
        <v>0</v>
      </c>
      <c r="BI122" s="131">
        <f>IF(N122="nulová",J122,0)</f>
        <v>0</v>
      </c>
      <c r="BJ122" s="15" t="s">
        <v>77</v>
      </c>
      <c r="BK122" s="131">
        <f>ROUND(I122*H122,2)</f>
        <v>0</v>
      </c>
      <c r="BL122" s="15" t="s">
        <v>128</v>
      </c>
      <c r="BM122" s="15" t="s">
        <v>727</v>
      </c>
    </row>
    <row r="123" spans="2:47" s="1" customFormat="1" ht="19.5">
      <c r="B123" s="26"/>
      <c r="D123" s="132" t="s">
        <v>130</v>
      </c>
      <c r="F123" s="133" t="s">
        <v>728</v>
      </c>
      <c r="L123" s="26"/>
      <c r="M123" s="134"/>
      <c r="N123" s="47"/>
      <c r="O123" s="47"/>
      <c r="P123" s="47"/>
      <c r="Q123" s="47"/>
      <c r="R123" s="47"/>
      <c r="S123" s="47"/>
      <c r="T123" s="48"/>
      <c r="AT123" s="15" t="s">
        <v>130</v>
      </c>
      <c r="AU123" s="15" t="s">
        <v>79</v>
      </c>
    </row>
    <row r="124" spans="2:47" s="1" customFormat="1" ht="146.25">
      <c r="B124" s="26"/>
      <c r="D124" s="132" t="s">
        <v>132</v>
      </c>
      <c r="F124" s="135" t="s">
        <v>268</v>
      </c>
      <c r="L124" s="26"/>
      <c r="M124" s="134"/>
      <c r="N124" s="47"/>
      <c r="O124" s="47"/>
      <c r="P124" s="47"/>
      <c r="Q124" s="47"/>
      <c r="R124" s="47"/>
      <c r="S124" s="47"/>
      <c r="T124" s="48"/>
      <c r="AT124" s="15" t="s">
        <v>132</v>
      </c>
      <c r="AU124" s="15" t="s">
        <v>79</v>
      </c>
    </row>
    <row r="125" spans="2:51" s="11" customFormat="1" ht="12">
      <c r="B125" s="136"/>
      <c r="D125" s="132" t="s">
        <v>134</v>
      </c>
      <c r="E125" s="137" t="s">
        <v>3</v>
      </c>
      <c r="F125" s="138" t="s">
        <v>708</v>
      </c>
      <c r="H125" s="139">
        <v>2.8</v>
      </c>
      <c r="L125" s="136"/>
      <c r="M125" s="140"/>
      <c r="N125" s="141"/>
      <c r="O125" s="141"/>
      <c r="P125" s="141"/>
      <c r="Q125" s="141"/>
      <c r="R125" s="141"/>
      <c r="S125" s="141"/>
      <c r="T125" s="142"/>
      <c r="AT125" s="137" t="s">
        <v>134</v>
      </c>
      <c r="AU125" s="137" t="s">
        <v>79</v>
      </c>
      <c r="AV125" s="11" t="s">
        <v>79</v>
      </c>
      <c r="AW125" s="11" t="s">
        <v>31</v>
      </c>
      <c r="AX125" s="11" t="s">
        <v>77</v>
      </c>
      <c r="AY125" s="137" t="s">
        <v>121</v>
      </c>
    </row>
    <row r="126" spans="2:65" s="1" customFormat="1" ht="20.45" customHeight="1">
      <c r="B126" s="121"/>
      <c r="C126" s="122" t="s">
        <v>190</v>
      </c>
      <c r="D126" s="122" t="s">
        <v>123</v>
      </c>
      <c r="E126" s="123" t="s">
        <v>276</v>
      </c>
      <c r="F126" s="124" t="s">
        <v>277</v>
      </c>
      <c r="G126" s="125" t="s">
        <v>126</v>
      </c>
      <c r="H126" s="126">
        <v>18.62</v>
      </c>
      <c r="I126" s="260">
        <v>0</v>
      </c>
      <c r="J126" s="127">
        <v>0</v>
      </c>
      <c r="K126" s="124" t="s">
        <v>127</v>
      </c>
      <c r="L126" s="26"/>
      <c r="M126" s="46" t="s">
        <v>3</v>
      </c>
      <c r="N126" s="128" t="s">
        <v>40</v>
      </c>
      <c r="O126" s="129">
        <v>0.652</v>
      </c>
      <c r="P126" s="129">
        <f>O126*H126</f>
        <v>12.14024</v>
      </c>
      <c r="Q126" s="129">
        <v>0</v>
      </c>
      <c r="R126" s="129">
        <f>Q126*H126</f>
        <v>0</v>
      </c>
      <c r="S126" s="129">
        <v>0</v>
      </c>
      <c r="T126" s="130">
        <f>S126*H126</f>
        <v>0</v>
      </c>
      <c r="AR126" s="15" t="s">
        <v>128</v>
      </c>
      <c r="AT126" s="15" t="s">
        <v>123</v>
      </c>
      <c r="AU126" s="15" t="s">
        <v>79</v>
      </c>
      <c r="AY126" s="15" t="s">
        <v>121</v>
      </c>
      <c r="BE126" s="131">
        <f>IF(N126="základní",J126,0)</f>
        <v>0</v>
      </c>
      <c r="BF126" s="131">
        <f>IF(N126="snížená",J126,0)</f>
        <v>0</v>
      </c>
      <c r="BG126" s="131">
        <f>IF(N126="zákl. přenesená",J126,0)</f>
        <v>0</v>
      </c>
      <c r="BH126" s="131">
        <f>IF(N126="sníž. přenesená",J126,0)</f>
        <v>0</v>
      </c>
      <c r="BI126" s="131">
        <f>IF(N126="nulová",J126,0)</f>
        <v>0</v>
      </c>
      <c r="BJ126" s="15" t="s">
        <v>77</v>
      </c>
      <c r="BK126" s="131">
        <f>ROUND(I126*H126,2)</f>
        <v>0</v>
      </c>
      <c r="BL126" s="15" t="s">
        <v>128</v>
      </c>
      <c r="BM126" s="15" t="s">
        <v>729</v>
      </c>
    </row>
    <row r="127" spans="2:47" s="1" customFormat="1" ht="19.5">
      <c r="B127" s="26"/>
      <c r="D127" s="132" t="s">
        <v>130</v>
      </c>
      <c r="F127" s="133" t="s">
        <v>279</v>
      </c>
      <c r="L127" s="26"/>
      <c r="M127" s="134"/>
      <c r="N127" s="47"/>
      <c r="O127" s="47"/>
      <c r="P127" s="47"/>
      <c r="Q127" s="47"/>
      <c r="R127" s="47"/>
      <c r="S127" s="47"/>
      <c r="T127" s="48"/>
      <c r="AT127" s="15" t="s">
        <v>130</v>
      </c>
      <c r="AU127" s="15" t="s">
        <v>79</v>
      </c>
    </row>
    <row r="128" spans="2:47" s="1" customFormat="1" ht="117">
      <c r="B128" s="26"/>
      <c r="D128" s="132" t="s">
        <v>132</v>
      </c>
      <c r="F128" s="135" t="s">
        <v>280</v>
      </c>
      <c r="L128" s="26"/>
      <c r="M128" s="134"/>
      <c r="N128" s="47"/>
      <c r="O128" s="47"/>
      <c r="P128" s="47"/>
      <c r="Q128" s="47"/>
      <c r="R128" s="47"/>
      <c r="S128" s="47"/>
      <c r="T128" s="48"/>
      <c r="AT128" s="15" t="s">
        <v>132</v>
      </c>
      <c r="AU128" s="15" t="s">
        <v>79</v>
      </c>
    </row>
    <row r="129" spans="2:51" s="11" customFormat="1" ht="12">
      <c r="B129" s="136"/>
      <c r="D129" s="132" t="s">
        <v>134</v>
      </c>
      <c r="E129" s="137" t="s">
        <v>3</v>
      </c>
      <c r="F129" s="138" t="s">
        <v>714</v>
      </c>
      <c r="H129" s="139">
        <v>18.62</v>
      </c>
      <c r="L129" s="136"/>
      <c r="M129" s="140"/>
      <c r="N129" s="141"/>
      <c r="O129" s="141"/>
      <c r="P129" s="141"/>
      <c r="Q129" s="141"/>
      <c r="R129" s="141"/>
      <c r="S129" s="141"/>
      <c r="T129" s="142"/>
      <c r="AT129" s="137" t="s">
        <v>134</v>
      </c>
      <c r="AU129" s="137" t="s">
        <v>79</v>
      </c>
      <c r="AV129" s="11" t="s">
        <v>79</v>
      </c>
      <c r="AW129" s="11" t="s">
        <v>31</v>
      </c>
      <c r="AX129" s="11" t="s">
        <v>69</v>
      </c>
      <c r="AY129" s="137" t="s">
        <v>121</v>
      </c>
    </row>
    <row r="130" spans="2:65" s="1" customFormat="1" ht="20.45" customHeight="1">
      <c r="B130" s="121"/>
      <c r="C130" s="122" t="s">
        <v>197</v>
      </c>
      <c r="D130" s="122" t="s">
        <v>123</v>
      </c>
      <c r="E130" s="123" t="s">
        <v>730</v>
      </c>
      <c r="F130" s="124" t="s">
        <v>731</v>
      </c>
      <c r="G130" s="125" t="s">
        <v>126</v>
      </c>
      <c r="H130" s="126">
        <v>2.8</v>
      </c>
      <c r="I130" s="260">
        <v>0</v>
      </c>
      <c r="J130" s="127">
        <v>0</v>
      </c>
      <c r="K130" s="124" t="s">
        <v>127</v>
      </c>
      <c r="L130" s="26"/>
      <c r="M130" s="46" t="s">
        <v>3</v>
      </c>
      <c r="N130" s="128" t="s">
        <v>40</v>
      </c>
      <c r="O130" s="129">
        <v>0.89</v>
      </c>
      <c r="P130" s="129">
        <f>O130*H130</f>
        <v>2.492</v>
      </c>
      <c r="Q130" s="129">
        <v>0</v>
      </c>
      <c r="R130" s="129">
        <f>Q130*H130</f>
        <v>0</v>
      </c>
      <c r="S130" s="129">
        <v>0</v>
      </c>
      <c r="T130" s="130">
        <f>S130*H130</f>
        <v>0</v>
      </c>
      <c r="AR130" s="15" t="s">
        <v>128</v>
      </c>
      <c r="AT130" s="15" t="s">
        <v>123</v>
      </c>
      <c r="AU130" s="15" t="s">
        <v>79</v>
      </c>
      <c r="AY130" s="15" t="s">
        <v>121</v>
      </c>
      <c r="BE130" s="131">
        <f>IF(N130="základní",J130,0)</f>
        <v>0</v>
      </c>
      <c r="BF130" s="131">
        <f>IF(N130="snížená",J130,0)</f>
        <v>0</v>
      </c>
      <c r="BG130" s="131">
        <f>IF(N130="zákl. přenesená",J130,0)</f>
        <v>0</v>
      </c>
      <c r="BH130" s="131">
        <f>IF(N130="sníž. přenesená",J130,0)</f>
        <v>0</v>
      </c>
      <c r="BI130" s="131">
        <f>IF(N130="nulová",J130,0)</f>
        <v>0</v>
      </c>
      <c r="BJ130" s="15" t="s">
        <v>77</v>
      </c>
      <c r="BK130" s="131">
        <f>ROUND(I130*H130,2)</f>
        <v>0</v>
      </c>
      <c r="BL130" s="15" t="s">
        <v>128</v>
      </c>
      <c r="BM130" s="15" t="s">
        <v>732</v>
      </c>
    </row>
    <row r="131" spans="2:47" s="1" customFormat="1" ht="19.5">
      <c r="B131" s="26"/>
      <c r="D131" s="132" t="s">
        <v>130</v>
      </c>
      <c r="F131" s="133" t="s">
        <v>733</v>
      </c>
      <c r="L131" s="26"/>
      <c r="M131" s="134"/>
      <c r="N131" s="47"/>
      <c r="O131" s="47"/>
      <c r="P131" s="47"/>
      <c r="Q131" s="47"/>
      <c r="R131" s="47"/>
      <c r="S131" s="47"/>
      <c r="T131" s="48"/>
      <c r="AT131" s="15" t="s">
        <v>130</v>
      </c>
      <c r="AU131" s="15" t="s">
        <v>79</v>
      </c>
    </row>
    <row r="132" spans="2:47" s="1" customFormat="1" ht="117">
      <c r="B132" s="26"/>
      <c r="D132" s="132" t="s">
        <v>132</v>
      </c>
      <c r="F132" s="135" t="s">
        <v>280</v>
      </c>
      <c r="L132" s="26"/>
      <c r="M132" s="134"/>
      <c r="N132" s="47"/>
      <c r="O132" s="47"/>
      <c r="P132" s="47"/>
      <c r="Q132" s="47"/>
      <c r="R132" s="47"/>
      <c r="S132" s="47"/>
      <c r="T132" s="48"/>
      <c r="AT132" s="15" t="s">
        <v>132</v>
      </c>
      <c r="AU132" s="15" t="s">
        <v>79</v>
      </c>
    </row>
    <row r="133" spans="2:51" s="11" customFormat="1" ht="12">
      <c r="B133" s="136"/>
      <c r="D133" s="132" t="s">
        <v>134</v>
      </c>
      <c r="E133" s="137" t="s">
        <v>3</v>
      </c>
      <c r="F133" s="138" t="s">
        <v>708</v>
      </c>
      <c r="H133" s="139">
        <v>2.8</v>
      </c>
      <c r="L133" s="136"/>
      <c r="M133" s="140"/>
      <c r="N133" s="141"/>
      <c r="O133" s="141"/>
      <c r="P133" s="141"/>
      <c r="Q133" s="141"/>
      <c r="R133" s="141"/>
      <c r="S133" s="141"/>
      <c r="T133" s="142"/>
      <c r="AT133" s="137" t="s">
        <v>134</v>
      </c>
      <c r="AU133" s="137" t="s">
        <v>79</v>
      </c>
      <c r="AV133" s="11" t="s">
        <v>79</v>
      </c>
      <c r="AW133" s="11" t="s">
        <v>31</v>
      </c>
      <c r="AX133" s="11" t="s">
        <v>77</v>
      </c>
      <c r="AY133" s="137" t="s">
        <v>121</v>
      </c>
    </row>
    <row r="134" spans="2:65" s="1" customFormat="1" ht="20.45" customHeight="1">
      <c r="B134" s="121"/>
      <c r="C134" s="122" t="s">
        <v>202</v>
      </c>
      <c r="D134" s="122" t="s">
        <v>123</v>
      </c>
      <c r="E134" s="123" t="s">
        <v>282</v>
      </c>
      <c r="F134" s="124" t="s">
        <v>283</v>
      </c>
      <c r="G134" s="125" t="s">
        <v>126</v>
      </c>
      <c r="H134" s="126">
        <v>18.62</v>
      </c>
      <c r="I134" s="260">
        <v>0</v>
      </c>
      <c r="J134" s="127">
        <v>0</v>
      </c>
      <c r="K134" s="124" t="s">
        <v>127</v>
      </c>
      <c r="L134" s="26"/>
      <c r="M134" s="46" t="s">
        <v>3</v>
      </c>
      <c r="N134" s="128" t="s">
        <v>40</v>
      </c>
      <c r="O134" s="129">
        <v>0.009</v>
      </c>
      <c r="P134" s="129">
        <f>O134*H134</f>
        <v>0.16758</v>
      </c>
      <c r="Q134" s="129">
        <v>0</v>
      </c>
      <c r="R134" s="129">
        <f>Q134*H134</f>
        <v>0</v>
      </c>
      <c r="S134" s="129">
        <v>0</v>
      </c>
      <c r="T134" s="130">
        <f>S134*H134</f>
        <v>0</v>
      </c>
      <c r="AR134" s="15" t="s">
        <v>128</v>
      </c>
      <c r="AT134" s="15" t="s">
        <v>123</v>
      </c>
      <c r="AU134" s="15" t="s">
        <v>79</v>
      </c>
      <c r="AY134" s="15" t="s">
        <v>121</v>
      </c>
      <c r="BE134" s="131">
        <f>IF(N134="základní",J134,0)</f>
        <v>0</v>
      </c>
      <c r="BF134" s="131">
        <f>IF(N134="snížená",J134,0)</f>
        <v>0</v>
      </c>
      <c r="BG134" s="131">
        <f>IF(N134="zákl. přenesená",J134,0)</f>
        <v>0</v>
      </c>
      <c r="BH134" s="131">
        <f>IF(N134="sníž. přenesená",J134,0)</f>
        <v>0</v>
      </c>
      <c r="BI134" s="131">
        <f>IF(N134="nulová",J134,0)</f>
        <v>0</v>
      </c>
      <c r="BJ134" s="15" t="s">
        <v>77</v>
      </c>
      <c r="BK134" s="131">
        <f>ROUND(I134*H134,2)</f>
        <v>0</v>
      </c>
      <c r="BL134" s="15" t="s">
        <v>128</v>
      </c>
      <c r="BM134" s="15" t="s">
        <v>734</v>
      </c>
    </row>
    <row r="135" spans="2:47" s="1" customFormat="1" ht="12">
      <c r="B135" s="26"/>
      <c r="D135" s="132" t="s">
        <v>130</v>
      </c>
      <c r="F135" s="133" t="s">
        <v>283</v>
      </c>
      <c r="L135" s="26"/>
      <c r="M135" s="134"/>
      <c r="N135" s="47"/>
      <c r="O135" s="47"/>
      <c r="P135" s="47"/>
      <c r="Q135" s="47"/>
      <c r="R135" s="47"/>
      <c r="S135" s="47"/>
      <c r="T135" s="48"/>
      <c r="AT135" s="15" t="s">
        <v>130</v>
      </c>
      <c r="AU135" s="15" t="s">
        <v>79</v>
      </c>
    </row>
    <row r="136" spans="2:47" s="1" customFormat="1" ht="234">
      <c r="B136" s="26"/>
      <c r="D136" s="132" t="s">
        <v>132</v>
      </c>
      <c r="F136" s="135" t="s">
        <v>285</v>
      </c>
      <c r="L136" s="26"/>
      <c r="M136" s="134"/>
      <c r="N136" s="47"/>
      <c r="O136" s="47"/>
      <c r="P136" s="47"/>
      <c r="Q136" s="47"/>
      <c r="R136" s="47"/>
      <c r="S136" s="47"/>
      <c r="T136" s="48"/>
      <c r="AT136" s="15" t="s">
        <v>132</v>
      </c>
      <c r="AU136" s="15" t="s">
        <v>79</v>
      </c>
    </row>
    <row r="137" spans="2:51" s="11" customFormat="1" ht="12">
      <c r="B137" s="136"/>
      <c r="D137" s="132" t="s">
        <v>134</v>
      </c>
      <c r="E137" s="137" t="s">
        <v>3</v>
      </c>
      <c r="F137" s="138" t="s">
        <v>714</v>
      </c>
      <c r="H137" s="139">
        <v>18.62</v>
      </c>
      <c r="L137" s="136"/>
      <c r="M137" s="140"/>
      <c r="N137" s="141"/>
      <c r="O137" s="141"/>
      <c r="P137" s="141"/>
      <c r="Q137" s="141"/>
      <c r="R137" s="141"/>
      <c r="S137" s="141"/>
      <c r="T137" s="142"/>
      <c r="AT137" s="137" t="s">
        <v>134</v>
      </c>
      <c r="AU137" s="137" t="s">
        <v>79</v>
      </c>
      <c r="AV137" s="11" t="s">
        <v>79</v>
      </c>
      <c r="AW137" s="11" t="s">
        <v>31</v>
      </c>
      <c r="AX137" s="11" t="s">
        <v>69</v>
      </c>
      <c r="AY137" s="137" t="s">
        <v>121</v>
      </c>
    </row>
    <row r="138" spans="2:65" s="1" customFormat="1" ht="20.45" customHeight="1">
      <c r="B138" s="121"/>
      <c r="C138" s="122" t="s">
        <v>210</v>
      </c>
      <c r="D138" s="122" t="s">
        <v>123</v>
      </c>
      <c r="E138" s="123" t="s">
        <v>287</v>
      </c>
      <c r="F138" s="124" t="s">
        <v>288</v>
      </c>
      <c r="G138" s="125" t="s">
        <v>238</v>
      </c>
      <c r="H138" s="126">
        <v>35.378</v>
      </c>
      <c r="I138" s="260">
        <v>0</v>
      </c>
      <c r="J138" s="127">
        <v>0</v>
      </c>
      <c r="K138" s="124" t="s">
        <v>127</v>
      </c>
      <c r="L138" s="26"/>
      <c r="M138" s="46" t="s">
        <v>3</v>
      </c>
      <c r="N138" s="128" t="s">
        <v>40</v>
      </c>
      <c r="O138" s="129">
        <v>0</v>
      </c>
      <c r="P138" s="129">
        <f>O138*H138</f>
        <v>0</v>
      </c>
      <c r="Q138" s="129">
        <v>0</v>
      </c>
      <c r="R138" s="129">
        <f>Q138*H138</f>
        <v>0</v>
      </c>
      <c r="S138" s="129">
        <v>0</v>
      </c>
      <c r="T138" s="130">
        <f>S138*H138</f>
        <v>0</v>
      </c>
      <c r="AR138" s="15" t="s">
        <v>128</v>
      </c>
      <c r="AT138" s="15" t="s">
        <v>123</v>
      </c>
      <c r="AU138" s="15" t="s">
        <v>79</v>
      </c>
      <c r="AY138" s="15" t="s">
        <v>121</v>
      </c>
      <c r="BE138" s="131">
        <f>IF(N138="základní",J138,0)</f>
        <v>0</v>
      </c>
      <c r="BF138" s="131">
        <f>IF(N138="snížená",J138,0)</f>
        <v>0</v>
      </c>
      <c r="BG138" s="131">
        <f>IF(N138="zákl. přenesená",J138,0)</f>
        <v>0</v>
      </c>
      <c r="BH138" s="131">
        <f>IF(N138="sníž. přenesená",J138,0)</f>
        <v>0</v>
      </c>
      <c r="BI138" s="131">
        <f>IF(N138="nulová",J138,0)</f>
        <v>0</v>
      </c>
      <c r="BJ138" s="15" t="s">
        <v>77</v>
      </c>
      <c r="BK138" s="131">
        <f>ROUND(I138*H138,2)</f>
        <v>0</v>
      </c>
      <c r="BL138" s="15" t="s">
        <v>128</v>
      </c>
      <c r="BM138" s="15" t="s">
        <v>735</v>
      </c>
    </row>
    <row r="139" spans="2:47" s="1" customFormat="1" ht="19.5">
      <c r="B139" s="26"/>
      <c r="D139" s="132" t="s">
        <v>130</v>
      </c>
      <c r="F139" s="133" t="s">
        <v>290</v>
      </c>
      <c r="L139" s="26"/>
      <c r="M139" s="134"/>
      <c r="N139" s="47"/>
      <c r="O139" s="47"/>
      <c r="P139" s="47"/>
      <c r="Q139" s="47"/>
      <c r="R139" s="47"/>
      <c r="S139" s="47"/>
      <c r="T139" s="48"/>
      <c r="AT139" s="15" t="s">
        <v>130</v>
      </c>
      <c r="AU139" s="15" t="s">
        <v>79</v>
      </c>
    </row>
    <row r="140" spans="2:47" s="1" customFormat="1" ht="29.25">
      <c r="B140" s="26"/>
      <c r="D140" s="132" t="s">
        <v>132</v>
      </c>
      <c r="F140" s="135" t="s">
        <v>291</v>
      </c>
      <c r="L140" s="26"/>
      <c r="M140" s="134"/>
      <c r="N140" s="47"/>
      <c r="O140" s="47"/>
      <c r="P140" s="47"/>
      <c r="Q140" s="47"/>
      <c r="R140" s="47"/>
      <c r="S140" s="47"/>
      <c r="T140" s="48"/>
      <c r="AT140" s="15" t="s">
        <v>132</v>
      </c>
      <c r="AU140" s="15" t="s">
        <v>79</v>
      </c>
    </row>
    <row r="141" spans="2:51" s="11" customFormat="1" ht="12">
      <c r="B141" s="136"/>
      <c r="D141" s="132" t="s">
        <v>134</v>
      </c>
      <c r="E141" s="137" t="s">
        <v>3</v>
      </c>
      <c r="F141" s="138" t="s">
        <v>714</v>
      </c>
      <c r="H141" s="139">
        <v>18.62</v>
      </c>
      <c r="L141" s="136"/>
      <c r="M141" s="140"/>
      <c r="N141" s="141"/>
      <c r="O141" s="141"/>
      <c r="P141" s="141"/>
      <c r="Q141" s="141"/>
      <c r="R141" s="141"/>
      <c r="S141" s="141"/>
      <c r="T141" s="142"/>
      <c r="AT141" s="137" t="s">
        <v>134</v>
      </c>
      <c r="AU141" s="137" t="s">
        <v>79</v>
      </c>
      <c r="AV141" s="11" t="s">
        <v>79</v>
      </c>
      <c r="AW141" s="11" t="s">
        <v>31</v>
      </c>
      <c r="AX141" s="11" t="s">
        <v>69</v>
      </c>
      <c r="AY141" s="137" t="s">
        <v>121</v>
      </c>
    </row>
    <row r="142" spans="2:51" s="11" customFormat="1" ht="12">
      <c r="B142" s="136"/>
      <c r="D142" s="132" t="s">
        <v>134</v>
      </c>
      <c r="F142" s="138" t="s">
        <v>736</v>
      </c>
      <c r="H142" s="139">
        <v>35.378</v>
      </c>
      <c r="L142" s="136"/>
      <c r="M142" s="140"/>
      <c r="N142" s="141"/>
      <c r="O142" s="141"/>
      <c r="P142" s="141"/>
      <c r="Q142" s="141"/>
      <c r="R142" s="141"/>
      <c r="S142" s="141"/>
      <c r="T142" s="142"/>
      <c r="AT142" s="137" t="s">
        <v>134</v>
      </c>
      <c r="AU142" s="137" t="s">
        <v>79</v>
      </c>
      <c r="AV142" s="11" t="s">
        <v>79</v>
      </c>
      <c r="AW142" s="11" t="s">
        <v>4</v>
      </c>
      <c r="AX142" s="11" t="s">
        <v>77</v>
      </c>
      <c r="AY142" s="137" t="s">
        <v>121</v>
      </c>
    </row>
    <row r="143" spans="2:63" s="10" customFormat="1" ht="22.9" customHeight="1">
      <c r="B143" s="109"/>
      <c r="D143" s="110" t="s">
        <v>68</v>
      </c>
      <c r="E143" s="119" t="s">
        <v>79</v>
      </c>
      <c r="F143" s="119" t="s">
        <v>737</v>
      </c>
      <c r="J143" s="120">
        <f>BK143</f>
        <v>0</v>
      </c>
      <c r="L143" s="109"/>
      <c r="M143" s="113"/>
      <c r="N143" s="114"/>
      <c r="O143" s="114"/>
      <c r="P143" s="115">
        <f>SUM(P144:P163)</f>
        <v>1.166466</v>
      </c>
      <c r="Q143" s="114"/>
      <c r="R143" s="115">
        <f>SUM(R144:R163)</f>
        <v>0.487818</v>
      </c>
      <c r="S143" s="114"/>
      <c r="T143" s="116">
        <f>SUM(T144:T163)</f>
        <v>0</v>
      </c>
      <c r="AR143" s="110" t="s">
        <v>77</v>
      </c>
      <c r="AT143" s="117" t="s">
        <v>68</v>
      </c>
      <c r="AU143" s="117" t="s">
        <v>77</v>
      </c>
      <c r="AY143" s="110" t="s">
        <v>121</v>
      </c>
      <c r="BK143" s="118">
        <f>SUM(BK144:BK163)</f>
        <v>0</v>
      </c>
    </row>
    <row r="144" spans="2:65" s="1" customFormat="1" ht="20.45" customHeight="1">
      <c r="B144" s="121"/>
      <c r="C144" s="122" t="s">
        <v>216</v>
      </c>
      <c r="D144" s="122" t="s">
        <v>123</v>
      </c>
      <c r="E144" s="123" t="s">
        <v>738</v>
      </c>
      <c r="F144" s="124" t="s">
        <v>739</v>
      </c>
      <c r="G144" s="125" t="s">
        <v>126</v>
      </c>
      <c r="H144" s="126">
        <v>0.2</v>
      </c>
      <c r="I144" s="260">
        <v>0</v>
      </c>
      <c r="J144" s="127">
        <v>0</v>
      </c>
      <c r="K144" s="124" t="s">
        <v>127</v>
      </c>
      <c r="L144" s="26"/>
      <c r="M144" s="46" t="s">
        <v>3</v>
      </c>
      <c r="N144" s="128" t="s">
        <v>40</v>
      </c>
      <c r="O144" s="129">
        <v>0.584</v>
      </c>
      <c r="P144" s="129">
        <f>O144*H144</f>
        <v>0.1168</v>
      </c>
      <c r="Q144" s="129">
        <v>2.25634</v>
      </c>
      <c r="R144" s="129">
        <f>Q144*H144</f>
        <v>0.451268</v>
      </c>
      <c r="S144" s="129">
        <v>0</v>
      </c>
      <c r="T144" s="130">
        <f>S144*H144</f>
        <v>0</v>
      </c>
      <c r="AR144" s="15" t="s">
        <v>128</v>
      </c>
      <c r="AT144" s="15" t="s">
        <v>123</v>
      </c>
      <c r="AU144" s="15" t="s">
        <v>79</v>
      </c>
      <c r="AY144" s="15" t="s">
        <v>121</v>
      </c>
      <c r="BE144" s="131">
        <f>IF(N144="základní",J144,0)</f>
        <v>0</v>
      </c>
      <c r="BF144" s="131">
        <f>IF(N144="snížená",J144,0)</f>
        <v>0</v>
      </c>
      <c r="BG144" s="131">
        <f>IF(N144="zákl. přenesená",J144,0)</f>
        <v>0</v>
      </c>
      <c r="BH144" s="131">
        <f>IF(N144="sníž. přenesená",J144,0)</f>
        <v>0</v>
      </c>
      <c r="BI144" s="131">
        <f>IF(N144="nulová",J144,0)</f>
        <v>0</v>
      </c>
      <c r="BJ144" s="15" t="s">
        <v>77</v>
      </c>
      <c r="BK144" s="131">
        <f>ROUND(I144*H144,2)</f>
        <v>0</v>
      </c>
      <c r="BL144" s="15" t="s">
        <v>128</v>
      </c>
      <c r="BM144" s="15" t="s">
        <v>740</v>
      </c>
    </row>
    <row r="145" spans="2:47" s="1" customFormat="1" ht="12">
      <c r="B145" s="26"/>
      <c r="D145" s="132" t="s">
        <v>130</v>
      </c>
      <c r="F145" s="133" t="s">
        <v>741</v>
      </c>
      <c r="L145" s="26"/>
      <c r="M145" s="134"/>
      <c r="N145" s="47"/>
      <c r="O145" s="47"/>
      <c r="P145" s="47"/>
      <c r="Q145" s="47"/>
      <c r="R145" s="47"/>
      <c r="S145" s="47"/>
      <c r="T145" s="48"/>
      <c r="AT145" s="15" t="s">
        <v>130</v>
      </c>
      <c r="AU145" s="15" t="s">
        <v>79</v>
      </c>
    </row>
    <row r="146" spans="2:47" s="1" customFormat="1" ht="58.5">
      <c r="B146" s="26"/>
      <c r="D146" s="132" t="s">
        <v>132</v>
      </c>
      <c r="F146" s="135" t="s">
        <v>742</v>
      </c>
      <c r="L146" s="26"/>
      <c r="M146" s="134"/>
      <c r="N146" s="47"/>
      <c r="O146" s="47"/>
      <c r="P146" s="47"/>
      <c r="Q146" s="47"/>
      <c r="R146" s="47"/>
      <c r="S146" s="47"/>
      <c r="T146" s="48"/>
      <c r="AT146" s="15" t="s">
        <v>132</v>
      </c>
      <c r="AU146" s="15" t="s">
        <v>79</v>
      </c>
    </row>
    <row r="147" spans="2:51" s="11" customFormat="1" ht="12">
      <c r="B147" s="136"/>
      <c r="D147" s="132" t="s">
        <v>134</v>
      </c>
      <c r="E147" s="137" t="s">
        <v>3</v>
      </c>
      <c r="F147" s="138" t="s">
        <v>743</v>
      </c>
      <c r="H147" s="139">
        <v>0.2</v>
      </c>
      <c r="L147" s="136"/>
      <c r="M147" s="140"/>
      <c r="N147" s="141"/>
      <c r="O147" s="141"/>
      <c r="P147" s="141"/>
      <c r="Q147" s="141"/>
      <c r="R147" s="141"/>
      <c r="S147" s="141"/>
      <c r="T147" s="142"/>
      <c r="AT147" s="137" t="s">
        <v>134</v>
      </c>
      <c r="AU147" s="137" t="s">
        <v>79</v>
      </c>
      <c r="AV147" s="11" t="s">
        <v>79</v>
      </c>
      <c r="AW147" s="11" t="s">
        <v>31</v>
      </c>
      <c r="AX147" s="11" t="s">
        <v>77</v>
      </c>
      <c r="AY147" s="137" t="s">
        <v>121</v>
      </c>
    </row>
    <row r="148" spans="2:65" s="1" customFormat="1" ht="20.45" customHeight="1">
      <c r="B148" s="121"/>
      <c r="C148" s="122" t="s">
        <v>9</v>
      </c>
      <c r="D148" s="122" t="s">
        <v>123</v>
      </c>
      <c r="E148" s="123" t="s">
        <v>744</v>
      </c>
      <c r="F148" s="124" t="s">
        <v>745</v>
      </c>
      <c r="G148" s="125" t="s">
        <v>126</v>
      </c>
      <c r="H148" s="126">
        <v>0.294</v>
      </c>
      <c r="I148" s="260">
        <v>0</v>
      </c>
      <c r="J148" s="127">
        <v>0</v>
      </c>
      <c r="K148" s="124" t="s">
        <v>127</v>
      </c>
      <c r="L148" s="26"/>
      <c r="M148" s="46" t="s">
        <v>3</v>
      </c>
      <c r="N148" s="128" t="s">
        <v>40</v>
      </c>
      <c r="O148" s="129">
        <v>0.789</v>
      </c>
      <c r="P148" s="129">
        <f>O148*H148</f>
        <v>0.231966</v>
      </c>
      <c r="Q148" s="129">
        <v>0</v>
      </c>
      <c r="R148" s="129">
        <f>Q148*H148</f>
        <v>0</v>
      </c>
      <c r="S148" s="129">
        <v>0</v>
      </c>
      <c r="T148" s="130">
        <f>S148*H148</f>
        <v>0</v>
      </c>
      <c r="AR148" s="15" t="s">
        <v>128</v>
      </c>
      <c r="AT148" s="15" t="s">
        <v>123</v>
      </c>
      <c r="AU148" s="15" t="s">
        <v>79</v>
      </c>
      <c r="AY148" s="15" t="s">
        <v>121</v>
      </c>
      <c r="BE148" s="131">
        <f>IF(N148="základní",J148,0)</f>
        <v>0</v>
      </c>
      <c r="BF148" s="131">
        <f>IF(N148="snížená",J148,0)</f>
        <v>0</v>
      </c>
      <c r="BG148" s="131">
        <f>IF(N148="zákl. přenesená",J148,0)</f>
        <v>0</v>
      </c>
      <c r="BH148" s="131">
        <f>IF(N148="sníž. přenesená",J148,0)</f>
        <v>0</v>
      </c>
      <c r="BI148" s="131">
        <f>IF(N148="nulová",J148,0)</f>
        <v>0</v>
      </c>
      <c r="BJ148" s="15" t="s">
        <v>77</v>
      </c>
      <c r="BK148" s="131">
        <f>ROUND(I148*H148,2)</f>
        <v>0</v>
      </c>
      <c r="BL148" s="15" t="s">
        <v>128</v>
      </c>
      <c r="BM148" s="15" t="s">
        <v>746</v>
      </c>
    </row>
    <row r="149" spans="2:47" s="1" customFormat="1" ht="12">
      <c r="B149" s="26"/>
      <c r="D149" s="132" t="s">
        <v>130</v>
      </c>
      <c r="F149" s="133" t="s">
        <v>747</v>
      </c>
      <c r="L149" s="26"/>
      <c r="M149" s="134"/>
      <c r="N149" s="47"/>
      <c r="O149" s="47"/>
      <c r="P149" s="47"/>
      <c r="Q149" s="47"/>
      <c r="R149" s="47"/>
      <c r="S149" s="47"/>
      <c r="T149" s="48"/>
      <c r="AT149" s="15" t="s">
        <v>130</v>
      </c>
      <c r="AU149" s="15" t="s">
        <v>79</v>
      </c>
    </row>
    <row r="150" spans="2:47" s="1" customFormat="1" ht="58.5">
      <c r="B150" s="26"/>
      <c r="D150" s="132" t="s">
        <v>132</v>
      </c>
      <c r="F150" s="135" t="s">
        <v>748</v>
      </c>
      <c r="L150" s="26"/>
      <c r="M150" s="134"/>
      <c r="N150" s="47"/>
      <c r="O150" s="47"/>
      <c r="P150" s="47"/>
      <c r="Q150" s="47"/>
      <c r="R150" s="47"/>
      <c r="S150" s="47"/>
      <c r="T150" s="48"/>
      <c r="AT150" s="15" t="s">
        <v>132</v>
      </c>
      <c r="AU150" s="15" t="s">
        <v>79</v>
      </c>
    </row>
    <row r="151" spans="2:51" s="11" customFormat="1" ht="12">
      <c r="B151" s="136"/>
      <c r="D151" s="132" t="s">
        <v>134</v>
      </c>
      <c r="E151" s="137" t="s">
        <v>3</v>
      </c>
      <c r="F151" s="138" t="s">
        <v>749</v>
      </c>
      <c r="H151" s="139">
        <v>0.294</v>
      </c>
      <c r="L151" s="136"/>
      <c r="M151" s="140"/>
      <c r="N151" s="141"/>
      <c r="O151" s="141"/>
      <c r="P151" s="141"/>
      <c r="Q151" s="141"/>
      <c r="R151" s="141"/>
      <c r="S151" s="141"/>
      <c r="T151" s="142"/>
      <c r="AT151" s="137" t="s">
        <v>134</v>
      </c>
      <c r="AU151" s="137" t="s">
        <v>79</v>
      </c>
      <c r="AV151" s="11" t="s">
        <v>79</v>
      </c>
      <c r="AW151" s="11" t="s">
        <v>31</v>
      </c>
      <c r="AX151" s="11" t="s">
        <v>77</v>
      </c>
      <c r="AY151" s="137" t="s">
        <v>121</v>
      </c>
    </row>
    <row r="152" spans="2:65" s="1" customFormat="1" ht="20.45" customHeight="1">
      <c r="B152" s="121"/>
      <c r="C152" s="122" t="s">
        <v>227</v>
      </c>
      <c r="D152" s="122" t="s">
        <v>123</v>
      </c>
      <c r="E152" s="123" t="s">
        <v>750</v>
      </c>
      <c r="F152" s="124" t="s">
        <v>751</v>
      </c>
      <c r="G152" s="125" t="s">
        <v>150</v>
      </c>
      <c r="H152" s="126">
        <v>0.98</v>
      </c>
      <c r="I152" s="260">
        <v>0</v>
      </c>
      <c r="J152" s="127">
        <v>0</v>
      </c>
      <c r="K152" s="124" t="s">
        <v>127</v>
      </c>
      <c r="L152" s="26"/>
      <c r="M152" s="46" t="s">
        <v>3</v>
      </c>
      <c r="N152" s="128" t="s">
        <v>40</v>
      </c>
      <c r="O152" s="129">
        <v>0.565</v>
      </c>
      <c r="P152" s="129">
        <f>O152*H152</f>
        <v>0.5537</v>
      </c>
      <c r="Q152" s="129">
        <v>0.0351</v>
      </c>
      <c r="R152" s="129">
        <f>Q152*H152</f>
        <v>0.034398</v>
      </c>
      <c r="S152" s="129">
        <v>0</v>
      </c>
      <c r="T152" s="130">
        <f>S152*H152</f>
        <v>0</v>
      </c>
      <c r="AR152" s="15" t="s">
        <v>128</v>
      </c>
      <c r="AT152" s="15" t="s">
        <v>123</v>
      </c>
      <c r="AU152" s="15" t="s">
        <v>79</v>
      </c>
      <c r="AY152" s="15" t="s">
        <v>121</v>
      </c>
      <c r="BE152" s="131">
        <f>IF(N152="základní",J152,0)</f>
        <v>0</v>
      </c>
      <c r="BF152" s="131">
        <f>IF(N152="snížená",J152,0)</f>
        <v>0</v>
      </c>
      <c r="BG152" s="131">
        <f>IF(N152="zákl. přenesená",J152,0)</f>
        <v>0</v>
      </c>
      <c r="BH152" s="131">
        <f>IF(N152="sníž. přenesená",J152,0)</f>
        <v>0</v>
      </c>
      <c r="BI152" s="131">
        <f>IF(N152="nulová",J152,0)</f>
        <v>0</v>
      </c>
      <c r="BJ152" s="15" t="s">
        <v>77</v>
      </c>
      <c r="BK152" s="131">
        <f>ROUND(I152*H152,2)</f>
        <v>0</v>
      </c>
      <c r="BL152" s="15" t="s">
        <v>128</v>
      </c>
      <c r="BM152" s="15" t="s">
        <v>752</v>
      </c>
    </row>
    <row r="153" spans="2:47" s="1" customFormat="1" ht="12">
      <c r="B153" s="26"/>
      <c r="D153" s="132" t="s">
        <v>130</v>
      </c>
      <c r="F153" s="133" t="s">
        <v>753</v>
      </c>
      <c r="L153" s="26"/>
      <c r="M153" s="134"/>
      <c r="N153" s="47"/>
      <c r="O153" s="47"/>
      <c r="P153" s="47"/>
      <c r="Q153" s="47"/>
      <c r="R153" s="47"/>
      <c r="S153" s="47"/>
      <c r="T153" s="48"/>
      <c r="AT153" s="15" t="s">
        <v>130</v>
      </c>
      <c r="AU153" s="15" t="s">
        <v>79</v>
      </c>
    </row>
    <row r="154" spans="2:47" s="1" customFormat="1" ht="58.5">
      <c r="B154" s="26"/>
      <c r="D154" s="132" t="s">
        <v>132</v>
      </c>
      <c r="F154" s="135" t="s">
        <v>754</v>
      </c>
      <c r="L154" s="26"/>
      <c r="M154" s="134"/>
      <c r="N154" s="47"/>
      <c r="O154" s="47"/>
      <c r="P154" s="47"/>
      <c r="Q154" s="47"/>
      <c r="R154" s="47"/>
      <c r="S154" s="47"/>
      <c r="T154" s="48"/>
      <c r="AT154" s="15" t="s">
        <v>132</v>
      </c>
      <c r="AU154" s="15" t="s">
        <v>79</v>
      </c>
    </row>
    <row r="155" spans="2:51" s="11" customFormat="1" ht="12">
      <c r="B155" s="136"/>
      <c r="D155" s="132" t="s">
        <v>134</v>
      </c>
      <c r="E155" s="137" t="s">
        <v>3</v>
      </c>
      <c r="F155" s="138" t="s">
        <v>755</v>
      </c>
      <c r="H155" s="139">
        <v>0.98</v>
      </c>
      <c r="L155" s="136"/>
      <c r="M155" s="140"/>
      <c r="N155" s="141"/>
      <c r="O155" s="141"/>
      <c r="P155" s="141"/>
      <c r="Q155" s="141"/>
      <c r="R155" s="141"/>
      <c r="S155" s="141"/>
      <c r="T155" s="142"/>
      <c r="AT155" s="137" t="s">
        <v>134</v>
      </c>
      <c r="AU155" s="137" t="s">
        <v>79</v>
      </c>
      <c r="AV155" s="11" t="s">
        <v>79</v>
      </c>
      <c r="AW155" s="11" t="s">
        <v>31</v>
      </c>
      <c r="AX155" s="11" t="s">
        <v>77</v>
      </c>
      <c r="AY155" s="137" t="s">
        <v>121</v>
      </c>
    </row>
    <row r="156" spans="2:65" s="1" customFormat="1" ht="20.45" customHeight="1">
      <c r="B156" s="121"/>
      <c r="C156" s="122" t="s">
        <v>234</v>
      </c>
      <c r="D156" s="122" t="s">
        <v>123</v>
      </c>
      <c r="E156" s="123" t="s">
        <v>756</v>
      </c>
      <c r="F156" s="124" t="s">
        <v>757</v>
      </c>
      <c r="G156" s="125" t="s">
        <v>150</v>
      </c>
      <c r="H156" s="126">
        <v>0.8</v>
      </c>
      <c r="I156" s="260">
        <v>0</v>
      </c>
      <c r="J156" s="127">
        <f>ROUND(I156*H156,2)</f>
        <v>0</v>
      </c>
      <c r="K156" s="124" t="s">
        <v>127</v>
      </c>
      <c r="L156" s="26"/>
      <c r="M156" s="46" t="s">
        <v>3</v>
      </c>
      <c r="N156" s="128" t="s">
        <v>40</v>
      </c>
      <c r="O156" s="129">
        <v>0.247</v>
      </c>
      <c r="P156" s="129">
        <f>O156*H156</f>
        <v>0.1976</v>
      </c>
      <c r="Q156" s="129">
        <v>0.00269</v>
      </c>
      <c r="R156" s="129">
        <f>Q156*H156</f>
        <v>0.0021520000000000003</v>
      </c>
      <c r="S156" s="129">
        <v>0</v>
      </c>
      <c r="T156" s="130">
        <f>S156*H156</f>
        <v>0</v>
      </c>
      <c r="AR156" s="15" t="s">
        <v>128</v>
      </c>
      <c r="AT156" s="15" t="s">
        <v>123</v>
      </c>
      <c r="AU156" s="15" t="s">
        <v>79</v>
      </c>
      <c r="AY156" s="15" t="s">
        <v>121</v>
      </c>
      <c r="BE156" s="131">
        <f>IF(N156="základní",J156,0)</f>
        <v>0</v>
      </c>
      <c r="BF156" s="131">
        <f>IF(N156="snížená",J156,0)</f>
        <v>0</v>
      </c>
      <c r="BG156" s="131">
        <f>IF(N156="zákl. přenesená",J156,0)</f>
        <v>0</v>
      </c>
      <c r="BH156" s="131">
        <f>IF(N156="sníž. přenesená",J156,0)</f>
        <v>0</v>
      </c>
      <c r="BI156" s="131">
        <f>IF(N156="nulová",J156,0)</f>
        <v>0</v>
      </c>
      <c r="BJ156" s="15" t="s">
        <v>77</v>
      </c>
      <c r="BK156" s="131">
        <f>ROUND(I156*H156,2)</f>
        <v>0</v>
      </c>
      <c r="BL156" s="15" t="s">
        <v>128</v>
      </c>
      <c r="BM156" s="15" t="s">
        <v>758</v>
      </c>
    </row>
    <row r="157" spans="2:47" s="1" customFormat="1" ht="12">
      <c r="B157" s="26"/>
      <c r="D157" s="132" t="s">
        <v>130</v>
      </c>
      <c r="F157" s="133" t="s">
        <v>759</v>
      </c>
      <c r="L157" s="26"/>
      <c r="M157" s="134"/>
      <c r="N157" s="47"/>
      <c r="O157" s="47"/>
      <c r="P157" s="47"/>
      <c r="Q157" s="47"/>
      <c r="R157" s="47"/>
      <c r="S157" s="47"/>
      <c r="T157" s="48"/>
      <c r="AT157" s="15" t="s">
        <v>130</v>
      </c>
      <c r="AU157" s="15" t="s">
        <v>79</v>
      </c>
    </row>
    <row r="158" spans="2:47" s="1" customFormat="1" ht="39">
      <c r="B158" s="26"/>
      <c r="D158" s="132" t="s">
        <v>132</v>
      </c>
      <c r="F158" s="135" t="s">
        <v>760</v>
      </c>
      <c r="L158" s="26"/>
      <c r="M158" s="134"/>
      <c r="N158" s="47"/>
      <c r="O158" s="47"/>
      <c r="P158" s="47"/>
      <c r="Q158" s="47"/>
      <c r="R158" s="47"/>
      <c r="S158" s="47"/>
      <c r="T158" s="48"/>
      <c r="AT158" s="15" t="s">
        <v>132</v>
      </c>
      <c r="AU158" s="15" t="s">
        <v>79</v>
      </c>
    </row>
    <row r="159" spans="2:51" s="11" customFormat="1" ht="12">
      <c r="B159" s="136"/>
      <c r="D159" s="132" t="s">
        <v>134</v>
      </c>
      <c r="E159" s="137" t="s">
        <v>3</v>
      </c>
      <c r="F159" s="138" t="s">
        <v>761</v>
      </c>
      <c r="H159" s="139">
        <v>0.8</v>
      </c>
      <c r="L159" s="136"/>
      <c r="M159" s="140"/>
      <c r="N159" s="141"/>
      <c r="O159" s="141"/>
      <c r="P159" s="141"/>
      <c r="Q159" s="141"/>
      <c r="R159" s="141"/>
      <c r="S159" s="141"/>
      <c r="T159" s="142"/>
      <c r="AT159" s="137" t="s">
        <v>134</v>
      </c>
      <c r="AU159" s="137" t="s">
        <v>79</v>
      </c>
      <c r="AV159" s="11" t="s">
        <v>79</v>
      </c>
      <c r="AW159" s="11" t="s">
        <v>31</v>
      </c>
      <c r="AX159" s="11" t="s">
        <v>77</v>
      </c>
      <c r="AY159" s="137" t="s">
        <v>121</v>
      </c>
    </row>
    <row r="160" spans="2:65" s="1" customFormat="1" ht="20.45" customHeight="1">
      <c r="B160" s="121"/>
      <c r="C160" s="122" t="s">
        <v>242</v>
      </c>
      <c r="D160" s="122" t="s">
        <v>123</v>
      </c>
      <c r="E160" s="123" t="s">
        <v>762</v>
      </c>
      <c r="F160" s="124" t="s">
        <v>763</v>
      </c>
      <c r="G160" s="125" t="s">
        <v>150</v>
      </c>
      <c r="H160" s="126">
        <v>0.8</v>
      </c>
      <c r="I160" s="260">
        <v>0</v>
      </c>
      <c r="J160" s="127">
        <v>0</v>
      </c>
      <c r="K160" s="124" t="s">
        <v>127</v>
      </c>
      <c r="L160" s="26"/>
      <c r="M160" s="46" t="s">
        <v>3</v>
      </c>
      <c r="N160" s="128" t="s">
        <v>40</v>
      </c>
      <c r="O160" s="129">
        <v>0.083</v>
      </c>
      <c r="P160" s="129">
        <f>O160*H160</f>
        <v>0.0664</v>
      </c>
      <c r="Q160" s="129">
        <v>0</v>
      </c>
      <c r="R160" s="129">
        <f>Q160*H160</f>
        <v>0</v>
      </c>
      <c r="S160" s="129">
        <v>0</v>
      </c>
      <c r="T160" s="130">
        <f>S160*H160</f>
        <v>0</v>
      </c>
      <c r="AR160" s="15" t="s">
        <v>128</v>
      </c>
      <c r="AT160" s="15" t="s">
        <v>123</v>
      </c>
      <c r="AU160" s="15" t="s">
        <v>79</v>
      </c>
      <c r="AY160" s="15" t="s">
        <v>121</v>
      </c>
      <c r="BE160" s="131">
        <f>IF(N160="základní",J160,0)</f>
        <v>0</v>
      </c>
      <c r="BF160" s="131">
        <f>IF(N160="snížená",J160,0)</f>
        <v>0</v>
      </c>
      <c r="BG160" s="131">
        <f>IF(N160="zákl. přenesená",J160,0)</f>
        <v>0</v>
      </c>
      <c r="BH160" s="131">
        <f>IF(N160="sníž. přenesená",J160,0)</f>
        <v>0</v>
      </c>
      <c r="BI160" s="131">
        <f>IF(N160="nulová",J160,0)</f>
        <v>0</v>
      </c>
      <c r="BJ160" s="15" t="s">
        <v>77</v>
      </c>
      <c r="BK160" s="131">
        <f>ROUND(I160*H160,2)</f>
        <v>0</v>
      </c>
      <c r="BL160" s="15" t="s">
        <v>128</v>
      </c>
      <c r="BM160" s="15" t="s">
        <v>764</v>
      </c>
    </row>
    <row r="161" spans="2:47" s="1" customFormat="1" ht="12">
      <c r="B161" s="26"/>
      <c r="D161" s="132" t="s">
        <v>130</v>
      </c>
      <c r="F161" s="133" t="s">
        <v>765</v>
      </c>
      <c r="L161" s="26"/>
      <c r="M161" s="134"/>
      <c r="N161" s="47"/>
      <c r="O161" s="47"/>
      <c r="P161" s="47"/>
      <c r="Q161" s="47"/>
      <c r="R161" s="47"/>
      <c r="S161" s="47"/>
      <c r="T161" s="48"/>
      <c r="AT161" s="15" t="s">
        <v>130</v>
      </c>
      <c r="AU161" s="15" t="s">
        <v>79</v>
      </c>
    </row>
    <row r="162" spans="2:47" s="1" customFormat="1" ht="39">
      <c r="B162" s="26"/>
      <c r="D162" s="132" t="s">
        <v>132</v>
      </c>
      <c r="F162" s="135" t="s">
        <v>760</v>
      </c>
      <c r="L162" s="26"/>
      <c r="M162" s="134"/>
      <c r="N162" s="47"/>
      <c r="O162" s="47"/>
      <c r="P162" s="47"/>
      <c r="Q162" s="47"/>
      <c r="R162" s="47"/>
      <c r="S162" s="47"/>
      <c r="T162" s="48"/>
      <c r="AT162" s="15" t="s">
        <v>132</v>
      </c>
      <c r="AU162" s="15" t="s">
        <v>79</v>
      </c>
    </row>
    <row r="163" spans="2:51" s="11" customFormat="1" ht="12">
      <c r="B163" s="136"/>
      <c r="D163" s="132" t="s">
        <v>134</v>
      </c>
      <c r="E163" s="137" t="s">
        <v>3</v>
      </c>
      <c r="F163" s="138" t="s">
        <v>761</v>
      </c>
      <c r="H163" s="139">
        <v>0.8</v>
      </c>
      <c r="L163" s="136"/>
      <c r="M163" s="140"/>
      <c r="N163" s="141"/>
      <c r="O163" s="141"/>
      <c r="P163" s="141"/>
      <c r="Q163" s="141"/>
      <c r="R163" s="141"/>
      <c r="S163" s="141"/>
      <c r="T163" s="142"/>
      <c r="AT163" s="137" t="s">
        <v>134</v>
      </c>
      <c r="AU163" s="137" t="s">
        <v>79</v>
      </c>
      <c r="AV163" s="11" t="s">
        <v>79</v>
      </c>
      <c r="AW163" s="11" t="s">
        <v>31</v>
      </c>
      <c r="AX163" s="11" t="s">
        <v>77</v>
      </c>
      <c r="AY163" s="137" t="s">
        <v>121</v>
      </c>
    </row>
    <row r="164" spans="2:63" s="10" customFormat="1" ht="22.9" customHeight="1">
      <c r="B164" s="109"/>
      <c r="D164" s="110" t="s">
        <v>68</v>
      </c>
      <c r="E164" s="119" t="s">
        <v>142</v>
      </c>
      <c r="F164" s="119" t="s">
        <v>465</v>
      </c>
      <c r="J164" s="120">
        <f>BK164</f>
        <v>0</v>
      </c>
      <c r="L164" s="109"/>
      <c r="M164" s="113"/>
      <c r="N164" s="114"/>
      <c r="O164" s="114"/>
      <c r="P164" s="115">
        <f>SUM(P165:P184)</f>
        <v>88.138246</v>
      </c>
      <c r="Q164" s="114"/>
      <c r="R164" s="115">
        <f>SUM(R165:R184)</f>
        <v>0.96283051</v>
      </c>
      <c r="S164" s="114"/>
      <c r="T164" s="116">
        <f>SUM(T165:T184)</f>
        <v>0</v>
      </c>
      <c r="AR164" s="110" t="s">
        <v>77</v>
      </c>
      <c r="AT164" s="117" t="s">
        <v>68</v>
      </c>
      <c r="AU164" s="117" t="s">
        <v>77</v>
      </c>
      <c r="AY164" s="110" t="s">
        <v>121</v>
      </c>
      <c r="BK164" s="118">
        <f>SUM(BK165:BK184)</f>
        <v>0</v>
      </c>
    </row>
    <row r="165" spans="2:65" s="1" customFormat="1" ht="20.45" customHeight="1">
      <c r="B165" s="121"/>
      <c r="C165" s="122" t="s">
        <v>247</v>
      </c>
      <c r="D165" s="122" t="s">
        <v>123</v>
      </c>
      <c r="E165" s="123" t="s">
        <v>766</v>
      </c>
      <c r="F165" s="124" t="s">
        <v>767</v>
      </c>
      <c r="G165" s="125" t="s">
        <v>126</v>
      </c>
      <c r="H165" s="126">
        <v>4.933</v>
      </c>
      <c r="I165" s="260">
        <v>0</v>
      </c>
      <c r="J165" s="127">
        <v>0</v>
      </c>
      <c r="K165" s="124" t="s">
        <v>127</v>
      </c>
      <c r="L165" s="26"/>
      <c r="M165" s="46" t="s">
        <v>3</v>
      </c>
      <c r="N165" s="128" t="s">
        <v>40</v>
      </c>
      <c r="O165" s="129">
        <v>4.591</v>
      </c>
      <c r="P165" s="129">
        <f>O165*H165</f>
        <v>22.647403</v>
      </c>
      <c r="Q165" s="129">
        <v>0</v>
      </c>
      <c r="R165" s="129">
        <f>Q165*H165</f>
        <v>0</v>
      </c>
      <c r="S165" s="129">
        <v>0</v>
      </c>
      <c r="T165" s="130">
        <f>S165*H165</f>
        <v>0</v>
      </c>
      <c r="AR165" s="15" t="s">
        <v>128</v>
      </c>
      <c r="AT165" s="15" t="s">
        <v>123</v>
      </c>
      <c r="AU165" s="15" t="s">
        <v>79</v>
      </c>
      <c r="AY165" s="15" t="s">
        <v>121</v>
      </c>
      <c r="BE165" s="131">
        <f>IF(N165="základní",J165,0)</f>
        <v>0</v>
      </c>
      <c r="BF165" s="131">
        <f>IF(N165="snížená",J165,0)</f>
        <v>0</v>
      </c>
      <c r="BG165" s="131">
        <f>IF(N165="zákl. přenesená",J165,0)</f>
        <v>0</v>
      </c>
      <c r="BH165" s="131">
        <f>IF(N165="sníž. přenesená",J165,0)</f>
        <v>0</v>
      </c>
      <c r="BI165" s="131">
        <f>IF(N165="nulová",J165,0)</f>
        <v>0</v>
      </c>
      <c r="BJ165" s="15" t="s">
        <v>77</v>
      </c>
      <c r="BK165" s="131">
        <f>ROUND(I165*H165,2)</f>
        <v>0</v>
      </c>
      <c r="BL165" s="15" t="s">
        <v>128</v>
      </c>
      <c r="BM165" s="15" t="s">
        <v>768</v>
      </c>
    </row>
    <row r="166" spans="2:47" s="1" customFormat="1" ht="29.25">
      <c r="B166" s="26"/>
      <c r="D166" s="132" t="s">
        <v>130</v>
      </c>
      <c r="F166" s="133" t="s">
        <v>769</v>
      </c>
      <c r="L166" s="26"/>
      <c r="M166" s="134"/>
      <c r="N166" s="47"/>
      <c r="O166" s="47"/>
      <c r="P166" s="47"/>
      <c r="Q166" s="47"/>
      <c r="R166" s="47"/>
      <c r="S166" s="47"/>
      <c r="T166" s="48"/>
      <c r="AT166" s="15" t="s">
        <v>130</v>
      </c>
      <c r="AU166" s="15" t="s">
        <v>79</v>
      </c>
    </row>
    <row r="167" spans="2:47" s="1" customFormat="1" ht="253.5">
      <c r="B167" s="26"/>
      <c r="D167" s="132" t="s">
        <v>132</v>
      </c>
      <c r="F167" s="135" t="s">
        <v>770</v>
      </c>
      <c r="L167" s="26"/>
      <c r="M167" s="134"/>
      <c r="N167" s="47"/>
      <c r="O167" s="47"/>
      <c r="P167" s="47"/>
      <c r="Q167" s="47"/>
      <c r="R167" s="47"/>
      <c r="S167" s="47"/>
      <c r="T167" s="48"/>
      <c r="AT167" s="15" t="s">
        <v>132</v>
      </c>
      <c r="AU167" s="15" t="s">
        <v>79</v>
      </c>
    </row>
    <row r="168" spans="2:51" s="11" customFormat="1" ht="12">
      <c r="B168" s="136"/>
      <c r="D168" s="132" t="s">
        <v>134</v>
      </c>
      <c r="E168" s="137" t="s">
        <v>3</v>
      </c>
      <c r="F168" s="138" t="s">
        <v>771</v>
      </c>
      <c r="H168" s="139">
        <v>4.933</v>
      </c>
      <c r="L168" s="136"/>
      <c r="M168" s="140"/>
      <c r="N168" s="141"/>
      <c r="O168" s="141"/>
      <c r="P168" s="141"/>
      <c r="Q168" s="141"/>
      <c r="R168" s="141"/>
      <c r="S168" s="141"/>
      <c r="T168" s="142"/>
      <c r="AT168" s="137" t="s">
        <v>134</v>
      </c>
      <c r="AU168" s="137" t="s">
        <v>79</v>
      </c>
      <c r="AV168" s="11" t="s">
        <v>79</v>
      </c>
      <c r="AW168" s="11" t="s">
        <v>31</v>
      </c>
      <c r="AX168" s="11" t="s">
        <v>77</v>
      </c>
      <c r="AY168" s="137" t="s">
        <v>121</v>
      </c>
    </row>
    <row r="169" spans="2:65" s="1" customFormat="1" ht="20.45" customHeight="1">
      <c r="B169" s="121"/>
      <c r="C169" s="122" t="s">
        <v>253</v>
      </c>
      <c r="D169" s="122" t="s">
        <v>123</v>
      </c>
      <c r="E169" s="123" t="s">
        <v>772</v>
      </c>
      <c r="F169" s="124" t="s">
        <v>773</v>
      </c>
      <c r="G169" s="125" t="s">
        <v>150</v>
      </c>
      <c r="H169" s="126">
        <v>21.83</v>
      </c>
      <c r="I169" s="260">
        <v>0</v>
      </c>
      <c r="J169" s="127">
        <v>0</v>
      </c>
      <c r="K169" s="124" t="s">
        <v>127</v>
      </c>
      <c r="L169" s="26"/>
      <c r="M169" s="46" t="s">
        <v>3</v>
      </c>
      <c r="N169" s="128" t="s">
        <v>40</v>
      </c>
      <c r="O169" s="129">
        <v>1.895</v>
      </c>
      <c r="P169" s="129">
        <f>O169*H169</f>
        <v>41.36785</v>
      </c>
      <c r="Q169" s="129">
        <v>0.00726</v>
      </c>
      <c r="R169" s="129">
        <f>Q169*H169</f>
        <v>0.15848579999999998</v>
      </c>
      <c r="S169" s="129">
        <v>0</v>
      </c>
      <c r="T169" s="130">
        <f>S169*H169</f>
        <v>0</v>
      </c>
      <c r="AR169" s="15" t="s">
        <v>128</v>
      </c>
      <c r="AT169" s="15" t="s">
        <v>123</v>
      </c>
      <c r="AU169" s="15" t="s">
        <v>79</v>
      </c>
      <c r="AY169" s="15" t="s">
        <v>121</v>
      </c>
      <c r="BE169" s="131">
        <f>IF(N169="základní",J169,0)</f>
        <v>0</v>
      </c>
      <c r="BF169" s="131">
        <f>IF(N169="snížená",J169,0)</f>
        <v>0</v>
      </c>
      <c r="BG169" s="131">
        <f>IF(N169="zákl. přenesená",J169,0)</f>
        <v>0</v>
      </c>
      <c r="BH169" s="131">
        <f>IF(N169="sníž. přenesená",J169,0)</f>
        <v>0</v>
      </c>
      <c r="BI169" s="131">
        <f>IF(N169="nulová",J169,0)</f>
        <v>0</v>
      </c>
      <c r="BJ169" s="15" t="s">
        <v>77</v>
      </c>
      <c r="BK169" s="131">
        <f>ROUND(I169*H169,2)</f>
        <v>0</v>
      </c>
      <c r="BL169" s="15" t="s">
        <v>128</v>
      </c>
      <c r="BM169" s="15" t="s">
        <v>774</v>
      </c>
    </row>
    <row r="170" spans="2:47" s="1" customFormat="1" ht="29.25">
      <c r="B170" s="26"/>
      <c r="D170" s="132" t="s">
        <v>130</v>
      </c>
      <c r="F170" s="133" t="s">
        <v>775</v>
      </c>
      <c r="L170" s="26"/>
      <c r="M170" s="134"/>
      <c r="N170" s="47"/>
      <c r="O170" s="47"/>
      <c r="P170" s="47"/>
      <c r="Q170" s="47"/>
      <c r="R170" s="47"/>
      <c r="S170" s="47"/>
      <c r="T170" s="48"/>
      <c r="AT170" s="15" t="s">
        <v>130</v>
      </c>
      <c r="AU170" s="15" t="s">
        <v>79</v>
      </c>
    </row>
    <row r="171" spans="2:47" s="1" customFormat="1" ht="195">
      <c r="B171" s="26"/>
      <c r="D171" s="132" t="s">
        <v>132</v>
      </c>
      <c r="F171" s="135" t="s">
        <v>776</v>
      </c>
      <c r="L171" s="26"/>
      <c r="M171" s="134"/>
      <c r="N171" s="47"/>
      <c r="O171" s="47"/>
      <c r="P171" s="47"/>
      <c r="Q171" s="47"/>
      <c r="R171" s="47"/>
      <c r="S171" s="47"/>
      <c r="T171" s="48"/>
      <c r="AT171" s="15" t="s">
        <v>132</v>
      </c>
      <c r="AU171" s="15" t="s">
        <v>79</v>
      </c>
    </row>
    <row r="172" spans="2:51" s="11" customFormat="1" ht="12">
      <c r="B172" s="136"/>
      <c r="D172" s="132" t="s">
        <v>134</v>
      </c>
      <c r="E172" s="137" t="s">
        <v>3</v>
      </c>
      <c r="F172" s="138" t="s">
        <v>777</v>
      </c>
      <c r="H172" s="139">
        <v>21.83</v>
      </c>
      <c r="L172" s="136"/>
      <c r="M172" s="140"/>
      <c r="N172" s="141"/>
      <c r="O172" s="141"/>
      <c r="P172" s="141"/>
      <c r="Q172" s="141"/>
      <c r="R172" s="141"/>
      <c r="S172" s="141"/>
      <c r="T172" s="142"/>
      <c r="AT172" s="137" t="s">
        <v>134</v>
      </c>
      <c r="AU172" s="137" t="s">
        <v>79</v>
      </c>
      <c r="AV172" s="11" t="s">
        <v>79</v>
      </c>
      <c r="AW172" s="11" t="s">
        <v>31</v>
      </c>
      <c r="AX172" s="11" t="s">
        <v>77</v>
      </c>
      <c r="AY172" s="137" t="s">
        <v>121</v>
      </c>
    </row>
    <row r="173" spans="2:65" s="1" customFormat="1" ht="20.45" customHeight="1">
      <c r="B173" s="121"/>
      <c r="C173" s="122" t="s">
        <v>8</v>
      </c>
      <c r="D173" s="122" t="s">
        <v>123</v>
      </c>
      <c r="E173" s="123" t="s">
        <v>778</v>
      </c>
      <c r="F173" s="124" t="s">
        <v>779</v>
      </c>
      <c r="G173" s="125" t="s">
        <v>150</v>
      </c>
      <c r="H173" s="126">
        <v>21.83</v>
      </c>
      <c r="I173" s="260">
        <v>0</v>
      </c>
      <c r="J173" s="127">
        <f>ROUND(I173*H173,2)</f>
        <v>0</v>
      </c>
      <c r="K173" s="124" t="s">
        <v>127</v>
      </c>
      <c r="L173" s="26"/>
      <c r="M173" s="46" t="s">
        <v>3</v>
      </c>
      <c r="N173" s="128" t="s">
        <v>40</v>
      </c>
      <c r="O173" s="129">
        <v>0.628</v>
      </c>
      <c r="P173" s="129">
        <f>O173*H173</f>
        <v>13.70924</v>
      </c>
      <c r="Q173" s="129">
        <v>0.00086</v>
      </c>
      <c r="R173" s="129">
        <f>Q173*H173</f>
        <v>0.018773799999999997</v>
      </c>
      <c r="S173" s="129">
        <v>0</v>
      </c>
      <c r="T173" s="130">
        <f>S173*H173</f>
        <v>0</v>
      </c>
      <c r="AR173" s="15" t="s">
        <v>128</v>
      </c>
      <c r="AT173" s="15" t="s">
        <v>123</v>
      </c>
      <c r="AU173" s="15" t="s">
        <v>79</v>
      </c>
      <c r="AY173" s="15" t="s">
        <v>121</v>
      </c>
      <c r="BE173" s="131">
        <f>IF(N173="základní",J173,0)</f>
        <v>0</v>
      </c>
      <c r="BF173" s="131">
        <f>IF(N173="snížená",J173,0)</f>
        <v>0</v>
      </c>
      <c r="BG173" s="131">
        <f>IF(N173="zákl. přenesená",J173,0)</f>
        <v>0</v>
      </c>
      <c r="BH173" s="131">
        <f>IF(N173="sníž. přenesená",J173,0)</f>
        <v>0</v>
      </c>
      <c r="BI173" s="131">
        <f>IF(N173="nulová",J173,0)</f>
        <v>0</v>
      </c>
      <c r="BJ173" s="15" t="s">
        <v>77</v>
      </c>
      <c r="BK173" s="131">
        <f>ROUND(I173*H173,2)</f>
        <v>0</v>
      </c>
      <c r="BL173" s="15" t="s">
        <v>128</v>
      </c>
      <c r="BM173" s="15" t="s">
        <v>780</v>
      </c>
    </row>
    <row r="174" spans="2:47" s="1" customFormat="1" ht="29.25">
      <c r="B174" s="26"/>
      <c r="D174" s="132" t="s">
        <v>130</v>
      </c>
      <c r="F174" s="133" t="s">
        <v>781</v>
      </c>
      <c r="L174" s="26"/>
      <c r="M174" s="134"/>
      <c r="N174" s="47"/>
      <c r="O174" s="47"/>
      <c r="P174" s="47"/>
      <c r="Q174" s="47"/>
      <c r="R174" s="47"/>
      <c r="S174" s="47"/>
      <c r="T174" s="48"/>
      <c r="AT174" s="15" t="s">
        <v>130</v>
      </c>
      <c r="AU174" s="15" t="s">
        <v>79</v>
      </c>
    </row>
    <row r="175" spans="2:47" s="1" customFormat="1" ht="195">
      <c r="B175" s="26"/>
      <c r="D175" s="132" t="s">
        <v>132</v>
      </c>
      <c r="F175" s="135" t="s">
        <v>776</v>
      </c>
      <c r="L175" s="26"/>
      <c r="M175" s="134"/>
      <c r="N175" s="47"/>
      <c r="O175" s="47"/>
      <c r="P175" s="47"/>
      <c r="Q175" s="47"/>
      <c r="R175" s="47"/>
      <c r="S175" s="47"/>
      <c r="T175" s="48"/>
      <c r="AT175" s="15" t="s">
        <v>132</v>
      </c>
      <c r="AU175" s="15" t="s">
        <v>79</v>
      </c>
    </row>
    <row r="176" spans="2:51" s="11" customFormat="1" ht="12">
      <c r="B176" s="136"/>
      <c r="D176" s="132" t="s">
        <v>134</v>
      </c>
      <c r="E176" s="137" t="s">
        <v>3</v>
      </c>
      <c r="F176" s="138" t="s">
        <v>777</v>
      </c>
      <c r="H176" s="139">
        <v>21.83</v>
      </c>
      <c r="L176" s="136"/>
      <c r="M176" s="140"/>
      <c r="N176" s="141"/>
      <c r="O176" s="141"/>
      <c r="P176" s="141"/>
      <c r="Q176" s="141"/>
      <c r="R176" s="141"/>
      <c r="S176" s="141"/>
      <c r="T176" s="142"/>
      <c r="AT176" s="137" t="s">
        <v>134</v>
      </c>
      <c r="AU176" s="137" t="s">
        <v>79</v>
      </c>
      <c r="AV176" s="11" t="s">
        <v>79</v>
      </c>
      <c r="AW176" s="11" t="s">
        <v>31</v>
      </c>
      <c r="AX176" s="11" t="s">
        <v>77</v>
      </c>
      <c r="AY176" s="137" t="s">
        <v>121</v>
      </c>
    </row>
    <row r="177" spans="2:65" s="1" customFormat="1" ht="20.45" customHeight="1">
      <c r="B177" s="121"/>
      <c r="C177" s="122" t="s">
        <v>263</v>
      </c>
      <c r="D177" s="122" t="s">
        <v>123</v>
      </c>
      <c r="E177" s="123" t="s">
        <v>782</v>
      </c>
      <c r="F177" s="124" t="s">
        <v>783</v>
      </c>
      <c r="G177" s="125" t="s">
        <v>238</v>
      </c>
      <c r="H177" s="126">
        <v>0.141</v>
      </c>
      <c r="I177" s="260">
        <v>0</v>
      </c>
      <c r="J177" s="127">
        <f>ROUND(I177*H177,2)</f>
        <v>0</v>
      </c>
      <c r="K177" s="124" t="s">
        <v>127</v>
      </c>
      <c r="L177" s="26"/>
      <c r="M177" s="46" t="s">
        <v>3</v>
      </c>
      <c r="N177" s="128" t="s">
        <v>40</v>
      </c>
      <c r="O177" s="129">
        <v>39.133</v>
      </c>
      <c r="P177" s="129">
        <f>O177*H177</f>
        <v>5.517753</v>
      </c>
      <c r="Q177" s="129">
        <v>1.03951</v>
      </c>
      <c r="R177" s="129">
        <f>Q177*H177</f>
        <v>0.14657090999999997</v>
      </c>
      <c r="S177" s="129">
        <v>0</v>
      </c>
      <c r="T177" s="130">
        <f>S177*H177</f>
        <v>0</v>
      </c>
      <c r="AR177" s="15" t="s">
        <v>128</v>
      </c>
      <c r="AT177" s="15" t="s">
        <v>123</v>
      </c>
      <c r="AU177" s="15" t="s">
        <v>79</v>
      </c>
      <c r="AY177" s="15" t="s">
        <v>121</v>
      </c>
      <c r="BE177" s="131">
        <f>IF(N177="základní",J177,0)</f>
        <v>0</v>
      </c>
      <c r="BF177" s="131">
        <f>IF(N177="snížená",J177,0)</f>
        <v>0</v>
      </c>
      <c r="BG177" s="131">
        <f>IF(N177="zákl. přenesená",J177,0)</f>
        <v>0</v>
      </c>
      <c r="BH177" s="131">
        <f>IF(N177="sníž. přenesená",J177,0)</f>
        <v>0</v>
      </c>
      <c r="BI177" s="131">
        <f>IF(N177="nulová",J177,0)</f>
        <v>0</v>
      </c>
      <c r="BJ177" s="15" t="s">
        <v>77</v>
      </c>
      <c r="BK177" s="131">
        <f>ROUND(I177*H177,2)</f>
        <v>0</v>
      </c>
      <c r="BL177" s="15" t="s">
        <v>128</v>
      </c>
      <c r="BM177" s="15" t="s">
        <v>784</v>
      </c>
    </row>
    <row r="178" spans="2:47" s="1" customFormat="1" ht="29.25">
      <c r="B178" s="26"/>
      <c r="D178" s="132" t="s">
        <v>130</v>
      </c>
      <c r="F178" s="133" t="s">
        <v>785</v>
      </c>
      <c r="L178" s="26"/>
      <c r="M178" s="134"/>
      <c r="N178" s="47"/>
      <c r="O178" s="47"/>
      <c r="P178" s="47"/>
      <c r="Q178" s="47"/>
      <c r="R178" s="47"/>
      <c r="S178" s="47"/>
      <c r="T178" s="48"/>
      <c r="AT178" s="15" t="s">
        <v>130</v>
      </c>
      <c r="AU178" s="15" t="s">
        <v>79</v>
      </c>
    </row>
    <row r="179" spans="2:47" s="1" customFormat="1" ht="107.25">
      <c r="B179" s="26"/>
      <c r="D179" s="132" t="s">
        <v>132</v>
      </c>
      <c r="F179" s="135" t="s">
        <v>786</v>
      </c>
      <c r="L179" s="26"/>
      <c r="M179" s="134"/>
      <c r="N179" s="47"/>
      <c r="O179" s="47"/>
      <c r="P179" s="47"/>
      <c r="Q179" s="47"/>
      <c r="R179" s="47"/>
      <c r="S179" s="47"/>
      <c r="T179" s="48"/>
      <c r="AT179" s="15" t="s">
        <v>132</v>
      </c>
      <c r="AU179" s="15" t="s">
        <v>79</v>
      </c>
    </row>
    <row r="180" spans="2:51" s="11" customFormat="1" ht="12">
      <c r="B180" s="136"/>
      <c r="D180" s="132" t="s">
        <v>134</v>
      </c>
      <c r="E180" s="137" t="s">
        <v>3</v>
      </c>
      <c r="F180" s="138" t="s">
        <v>787</v>
      </c>
      <c r="H180" s="139">
        <v>0.141</v>
      </c>
      <c r="L180" s="136"/>
      <c r="M180" s="140"/>
      <c r="N180" s="141"/>
      <c r="O180" s="141"/>
      <c r="P180" s="141"/>
      <c r="Q180" s="141"/>
      <c r="R180" s="141"/>
      <c r="S180" s="141"/>
      <c r="T180" s="142"/>
      <c r="AT180" s="137" t="s">
        <v>134</v>
      </c>
      <c r="AU180" s="137" t="s">
        <v>79</v>
      </c>
      <c r="AV180" s="11" t="s">
        <v>79</v>
      </c>
      <c r="AW180" s="11" t="s">
        <v>31</v>
      </c>
      <c r="AX180" s="11" t="s">
        <v>77</v>
      </c>
      <c r="AY180" s="137" t="s">
        <v>121</v>
      </c>
    </row>
    <row r="181" spans="2:65" s="1" customFormat="1" ht="20.45" customHeight="1">
      <c r="B181" s="121"/>
      <c r="C181" s="122" t="s">
        <v>275</v>
      </c>
      <c r="D181" s="122" t="s">
        <v>123</v>
      </c>
      <c r="E181" s="123" t="s">
        <v>788</v>
      </c>
      <c r="F181" s="124" t="s">
        <v>789</v>
      </c>
      <c r="G181" s="125" t="s">
        <v>150</v>
      </c>
      <c r="H181" s="126">
        <v>1.8</v>
      </c>
      <c r="I181" s="260">
        <v>0</v>
      </c>
      <c r="J181" s="127">
        <v>0</v>
      </c>
      <c r="K181" s="124" t="s">
        <v>127</v>
      </c>
      <c r="L181" s="26"/>
      <c r="M181" s="46" t="s">
        <v>3</v>
      </c>
      <c r="N181" s="128" t="s">
        <v>40</v>
      </c>
      <c r="O181" s="129">
        <v>2.72</v>
      </c>
      <c r="P181" s="129">
        <f>O181*H181</f>
        <v>4.896000000000001</v>
      </c>
      <c r="Q181" s="129">
        <v>0.355</v>
      </c>
      <c r="R181" s="129">
        <f>Q181*H181</f>
        <v>0.639</v>
      </c>
      <c r="S181" s="129">
        <v>0</v>
      </c>
      <c r="T181" s="130">
        <f>S181*H181</f>
        <v>0</v>
      </c>
      <c r="AR181" s="15" t="s">
        <v>128</v>
      </c>
      <c r="AT181" s="15" t="s">
        <v>123</v>
      </c>
      <c r="AU181" s="15" t="s">
        <v>79</v>
      </c>
      <c r="AY181" s="15" t="s">
        <v>121</v>
      </c>
      <c r="BE181" s="131">
        <f>IF(N181="základní",J181,0)</f>
        <v>0</v>
      </c>
      <c r="BF181" s="131">
        <f>IF(N181="snížená",J181,0)</f>
        <v>0</v>
      </c>
      <c r="BG181" s="131">
        <f>IF(N181="zákl. přenesená",J181,0)</f>
        <v>0</v>
      </c>
      <c r="BH181" s="131">
        <f>IF(N181="sníž. přenesená",J181,0)</f>
        <v>0</v>
      </c>
      <c r="BI181" s="131">
        <f>IF(N181="nulová",J181,0)</f>
        <v>0</v>
      </c>
      <c r="BJ181" s="15" t="s">
        <v>77</v>
      </c>
      <c r="BK181" s="131">
        <f>ROUND(I181*H181,2)</f>
        <v>0</v>
      </c>
      <c r="BL181" s="15" t="s">
        <v>128</v>
      </c>
      <c r="BM181" s="15" t="s">
        <v>790</v>
      </c>
    </row>
    <row r="182" spans="2:47" s="1" customFormat="1" ht="19.5">
      <c r="B182" s="26"/>
      <c r="D182" s="132" t="s">
        <v>130</v>
      </c>
      <c r="F182" s="133" t="s">
        <v>791</v>
      </c>
      <c r="L182" s="26"/>
      <c r="M182" s="134"/>
      <c r="N182" s="47"/>
      <c r="O182" s="47"/>
      <c r="P182" s="47"/>
      <c r="Q182" s="47"/>
      <c r="R182" s="47"/>
      <c r="S182" s="47"/>
      <c r="T182" s="48"/>
      <c r="AT182" s="15" t="s">
        <v>130</v>
      </c>
      <c r="AU182" s="15" t="s">
        <v>79</v>
      </c>
    </row>
    <row r="183" spans="2:47" s="1" customFormat="1" ht="117">
      <c r="B183" s="26"/>
      <c r="D183" s="132" t="s">
        <v>132</v>
      </c>
      <c r="F183" s="135" t="s">
        <v>792</v>
      </c>
      <c r="L183" s="26"/>
      <c r="M183" s="134"/>
      <c r="N183" s="47"/>
      <c r="O183" s="47"/>
      <c r="P183" s="47"/>
      <c r="Q183" s="47"/>
      <c r="R183" s="47"/>
      <c r="S183" s="47"/>
      <c r="T183" s="48"/>
      <c r="AT183" s="15" t="s">
        <v>132</v>
      </c>
      <c r="AU183" s="15" t="s">
        <v>79</v>
      </c>
    </row>
    <row r="184" spans="2:51" s="11" customFormat="1" ht="12">
      <c r="B184" s="136"/>
      <c r="D184" s="132" t="s">
        <v>134</v>
      </c>
      <c r="E184" s="137" t="s">
        <v>3</v>
      </c>
      <c r="F184" s="138" t="s">
        <v>793</v>
      </c>
      <c r="H184" s="139">
        <v>1.8</v>
      </c>
      <c r="L184" s="136"/>
      <c r="M184" s="140"/>
      <c r="N184" s="141"/>
      <c r="O184" s="141"/>
      <c r="P184" s="141"/>
      <c r="Q184" s="141"/>
      <c r="R184" s="141"/>
      <c r="S184" s="141"/>
      <c r="T184" s="142"/>
      <c r="AT184" s="137" t="s">
        <v>134</v>
      </c>
      <c r="AU184" s="137" t="s">
        <v>79</v>
      </c>
      <c r="AV184" s="11" t="s">
        <v>79</v>
      </c>
      <c r="AW184" s="11" t="s">
        <v>31</v>
      </c>
      <c r="AX184" s="11" t="s">
        <v>77</v>
      </c>
      <c r="AY184" s="137" t="s">
        <v>121</v>
      </c>
    </row>
    <row r="185" spans="2:63" s="10" customFormat="1" ht="22.9" customHeight="1">
      <c r="B185" s="109"/>
      <c r="D185" s="110" t="s">
        <v>68</v>
      </c>
      <c r="E185" s="119" t="s">
        <v>128</v>
      </c>
      <c r="F185" s="119" t="s">
        <v>491</v>
      </c>
      <c r="J185" s="120">
        <f>BK185</f>
        <v>0</v>
      </c>
      <c r="L185" s="109"/>
      <c r="M185" s="113"/>
      <c r="N185" s="114"/>
      <c r="O185" s="114"/>
      <c r="P185" s="115">
        <f>SUM(P186:P205)</f>
        <v>61.735625</v>
      </c>
      <c r="Q185" s="114"/>
      <c r="R185" s="115">
        <f>SUM(R186:R205)</f>
        <v>50.159816</v>
      </c>
      <c r="S185" s="114"/>
      <c r="T185" s="116">
        <f>SUM(T186:T205)</f>
        <v>0</v>
      </c>
      <c r="AR185" s="110" t="s">
        <v>77</v>
      </c>
      <c r="AT185" s="117" t="s">
        <v>68</v>
      </c>
      <c r="AU185" s="117" t="s">
        <v>77</v>
      </c>
      <c r="AY185" s="110" t="s">
        <v>121</v>
      </c>
      <c r="BK185" s="118">
        <f>SUM(BK186:BK205)</f>
        <v>0</v>
      </c>
    </row>
    <row r="186" spans="2:65" s="1" customFormat="1" ht="20.45" customHeight="1">
      <c r="B186" s="121"/>
      <c r="C186" s="122" t="s">
        <v>281</v>
      </c>
      <c r="D186" s="122" t="s">
        <v>123</v>
      </c>
      <c r="E186" s="123" t="s">
        <v>794</v>
      </c>
      <c r="F186" s="124" t="s">
        <v>795</v>
      </c>
      <c r="G186" s="125" t="s">
        <v>150</v>
      </c>
      <c r="H186" s="126">
        <v>28</v>
      </c>
      <c r="I186" s="260">
        <v>0</v>
      </c>
      <c r="J186" s="127">
        <v>0</v>
      </c>
      <c r="K186" s="124" t="s">
        <v>127</v>
      </c>
      <c r="L186" s="26"/>
      <c r="M186" s="46" t="s">
        <v>3</v>
      </c>
      <c r="N186" s="128" t="s">
        <v>40</v>
      </c>
      <c r="O186" s="129">
        <v>0.248</v>
      </c>
      <c r="P186" s="129">
        <f>O186*H186</f>
        <v>6.944</v>
      </c>
      <c r="Q186" s="129">
        <v>0</v>
      </c>
      <c r="R186" s="129">
        <f>Q186*H186</f>
        <v>0</v>
      </c>
      <c r="S186" s="129">
        <v>0</v>
      </c>
      <c r="T186" s="130">
        <f>S186*H186</f>
        <v>0</v>
      </c>
      <c r="AR186" s="15" t="s">
        <v>128</v>
      </c>
      <c r="AT186" s="15" t="s">
        <v>123</v>
      </c>
      <c r="AU186" s="15" t="s">
        <v>79</v>
      </c>
      <c r="AY186" s="15" t="s">
        <v>121</v>
      </c>
      <c r="BE186" s="131">
        <f>IF(N186="základní",J186,0)</f>
        <v>0</v>
      </c>
      <c r="BF186" s="131">
        <f>IF(N186="snížená",J186,0)</f>
        <v>0</v>
      </c>
      <c r="BG186" s="131">
        <f>IF(N186="zákl. přenesená",J186,0)</f>
        <v>0</v>
      </c>
      <c r="BH186" s="131">
        <f>IF(N186="sníž. přenesená",J186,0)</f>
        <v>0</v>
      </c>
      <c r="BI186" s="131">
        <f>IF(N186="nulová",J186,0)</f>
        <v>0</v>
      </c>
      <c r="BJ186" s="15" t="s">
        <v>77</v>
      </c>
      <c r="BK186" s="131">
        <f>ROUND(I186*H186,2)</f>
        <v>0</v>
      </c>
      <c r="BL186" s="15" t="s">
        <v>128</v>
      </c>
      <c r="BM186" s="15" t="s">
        <v>796</v>
      </c>
    </row>
    <row r="187" spans="2:47" s="1" customFormat="1" ht="12">
      <c r="B187" s="26"/>
      <c r="D187" s="132" t="s">
        <v>130</v>
      </c>
      <c r="F187" s="133" t="s">
        <v>797</v>
      </c>
      <c r="L187" s="26"/>
      <c r="M187" s="134"/>
      <c r="N187" s="47"/>
      <c r="O187" s="47"/>
      <c r="P187" s="47"/>
      <c r="Q187" s="47"/>
      <c r="R187" s="47"/>
      <c r="S187" s="47"/>
      <c r="T187" s="48"/>
      <c r="AT187" s="15" t="s">
        <v>130</v>
      </c>
      <c r="AU187" s="15" t="s">
        <v>79</v>
      </c>
    </row>
    <row r="188" spans="2:47" s="1" customFormat="1" ht="107.25">
      <c r="B188" s="26"/>
      <c r="D188" s="132" t="s">
        <v>132</v>
      </c>
      <c r="F188" s="135" t="s">
        <v>798</v>
      </c>
      <c r="L188" s="26"/>
      <c r="M188" s="134"/>
      <c r="N188" s="47"/>
      <c r="O188" s="47"/>
      <c r="P188" s="47"/>
      <c r="Q188" s="47"/>
      <c r="R188" s="47"/>
      <c r="S188" s="47"/>
      <c r="T188" s="48"/>
      <c r="AT188" s="15" t="s">
        <v>132</v>
      </c>
      <c r="AU188" s="15" t="s">
        <v>79</v>
      </c>
    </row>
    <row r="189" spans="2:51" s="11" customFormat="1" ht="12">
      <c r="B189" s="136"/>
      <c r="D189" s="132" t="s">
        <v>134</v>
      </c>
      <c r="E189" s="137" t="s">
        <v>3</v>
      </c>
      <c r="F189" s="138" t="s">
        <v>799</v>
      </c>
      <c r="H189" s="139">
        <v>28</v>
      </c>
      <c r="L189" s="136"/>
      <c r="M189" s="140"/>
      <c r="N189" s="141"/>
      <c r="O189" s="141"/>
      <c r="P189" s="141"/>
      <c r="Q189" s="141"/>
      <c r="R189" s="141"/>
      <c r="S189" s="141"/>
      <c r="T189" s="142"/>
      <c r="AT189" s="137" t="s">
        <v>134</v>
      </c>
      <c r="AU189" s="137" t="s">
        <v>79</v>
      </c>
      <c r="AV189" s="11" t="s">
        <v>79</v>
      </c>
      <c r="AW189" s="11" t="s">
        <v>31</v>
      </c>
      <c r="AX189" s="11" t="s">
        <v>77</v>
      </c>
      <c r="AY189" s="137" t="s">
        <v>121</v>
      </c>
    </row>
    <row r="190" spans="2:65" s="1" customFormat="1" ht="20.45" customHeight="1">
      <c r="B190" s="121"/>
      <c r="C190" s="122" t="s">
        <v>286</v>
      </c>
      <c r="D190" s="122" t="s">
        <v>123</v>
      </c>
      <c r="E190" s="123" t="s">
        <v>800</v>
      </c>
      <c r="F190" s="124" t="s">
        <v>801</v>
      </c>
      <c r="G190" s="125" t="s">
        <v>126</v>
      </c>
      <c r="H190" s="126">
        <v>2.125</v>
      </c>
      <c r="I190" s="260">
        <v>0</v>
      </c>
      <c r="J190" s="127">
        <v>0</v>
      </c>
      <c r="K190" s="124" t="s">
        <v>127</v>
      </c>
      <c r="L190" s="26"/>
      <c r="M190" s="46" t="s">
        <v>3</v>
      </c>
      <c r="N190" s="128" t="s">
        <v>40</v>
      </c>
      <c r="O190" s="129">
        <v>2.317</v>
      </c>
      <c r="P190" s="129">
        <f>O190*H190</f>
        <v>4.923625</v>
      </c>
      <c r="Q190" s="129">
        <v>0</v>
      </c>
      <c r="R190" s="129">
        <f>Q190*H190</f>
        <v>0</v>
      </c>
      <c r="S190" s="129">
        <v>0</v>
      </c>
      <c r="T190" s="130">
        <f>S190*H190</f>
        <v>0</v>
      </c>
      <c r="AR190" s="15" t="s">
        <v>128</v>
      </c>
      <c r="AT190" s="15" t="s">
        <v>123</v>
      </c>
      <c r="AU190" s="15" t="s">
        <v>79</v>
      </c>
      <c r="AY190" s="15" t="s">
        <v>121</v>
      </c>
      <c r="BE190" s="131">
        <f>IF(N190="základní",J190,0)</f>
        <v>0</v>
      </c>
      <c r="BF190" s="131">
        <f>IF(N190="snížená",J190,0)</f>
        <v>0</v>
      </c>
      <c r="BG190" s="131">
        <f>IF(N190="zákl. přenesená",J190,0)</f>
        <v>0</v>
      </c>
      <c r="BH190" s="131">
        <f>IF(N190="sníž. přenesená",J190,0)</f>
        <v>0</v>
      </c>
      <c r="BI190" s="131">
        <f>IF(N190="nulová",J190,0)</f>
        <v>0</v>
      </c>
      <c r="BJ190" s="15" t="s">
        <v>77</v>
      </c>
      <c r="BK190" s="131">
        <f>ROUND(I190*H190,2)</f>
        <v>0</v>
      </c>
      <c r="BL190" s="15" t="s">
        <v>128</v>
      </c>
      <c r="BM190" s="15" t="s">
        <v>802</v>
      </c>
    </row>
    <row r="191" spans="2:47" s="1" customFormat="1" ht="19.5">
      <c r="B191" s="26"/>
      <c r="D191" s="132" t="s">
        <v>130</v>
      </c>
      <c r="F191" s="133" t="s">
        <v>803</v>
      </c>
      <c r="L191" s="26"/>
      <c r="M191" s="134"/>
      <c r="N191" s="47"/>
      <c r="O191" s="47"/>
      <c r="P191" s="47"/>
      <c r="Q191" s="47"/>
      <c r="R191" s="47"/>
      <c r="S191" s="47"/>
      <c r="T191" s="48"/>
      <c r="AT191" s="15" t="s">
        <v>130</v>
      </c>
      <c r="AU191" s="15" t="s">
        <v>79</v>
      </c>
    </row>
    <row r="192" spans="2:47" s="1" customFormat="1" ht="39">
      <c r="B192" s="26"/>
      <c r="D192" s="132" t="s">
        <v>132</v>
      </c>
      <c r="F192" s="135" t="s">
        <v>804</v>
      </c>
      <c r="L192" s="26"/>
      <c r="M192" s="134"/>
      <c r="N192" s="47"/>
      <c r="O192" s="47"/>
      <c r="P192" s="47"/>
      <c r="Q192" s="47"/>
      <c r="R192" s="47"/>
      <c r="S192" s="47"/>
      <c r="T192" s="48"/>
      <c r="AT192" s="15" t="s">
        <v>132</v>
      </c>
      <c r="AU192" s="15" t="s">
        <v>79</v>
      </c>
    </row>
    <row r="193" spans="2:51" s="11" customFormat="1" ht="12">
      <c r="B193" s="136"/>
      <c r="D193" s="132" t="s">
        <v>134</v>
      </c>
      <c r="E193" s="137" t="s">
        <v>3</v>
      </c>
      <c r="F193" s="138" t="s">
        <v>805</v>
      </c>
      <c r="H193" s="139">
        <v>2.125</v>
      </c>
      <c r="L193" s="136"/>
      <c r="M193" s="140"/>
      <c r="N193" s="141"/>
      <c r="O193" s="141"/>
      <c r="P193" s="141"/>
      <c r="Q193" s="141"/>
      <c r="R193" s="141"/>
      <c r="S193" s="141"/>
      <c r="T193" s="142"/>
      <c r="AT193" s="137" t="s">
        <v>134</v>
      </c>
      <c r="AU193" s="137" t="s">
        <v>79</v>
      </c>
      <c r="AV193" s="11" t="s">
        <v>79</v>
      </c>
      <c r="AW193" s="11" t="s">
        <v>31</v>
      </c>
      <c r="AX193" s="11" t="s">
        <v>77</v>
      </c>
      <c r="AY193" s="137" t="s">
        <v>121</v>
      </c>
    </row>
    <row r="194" spans="2:65" s="1" customFormat="1" ht="20.45" customHeight="1">
      <c r="B194" s="121"/>
      <c r="C194" s="122" t="s">
        <v>293</v>
      </c>
      <c r="D194" s="122" t="s">
        <v>123</v>
      </c>
      <c r="E194" s="123" t="s">
        <v>806</v>
      </c>
      <c r="F194" s="124" t="s">
        <v>807</v>
      </c>
      <c r="G194" s="125" t="s">
        <v>126</v>
      </c>
      <c r="H194" s="126">
        <v>11.2</v>
      </c>
      <c r="I194" s="260">
        <v>0</v>
      </c>
      <c r="J194" s="127">
        <v>0</v>
      </c>
      <c r="K194" s="124" t="s">
        <v>127</v>
      </c>
      <c r="L194" s="26"/>
      <c r="M194" s="46" t="s">
        <v>3</v>
      </c>
      <c r="N194" s="128" t="s">
        <v>40</v>
      </c>
      <c r="O194" s="129">
        <v>0.575</v>
      </c>
      <c r="P194" s="129">
        <f>O194*H194</f>
        <v>6.4399999999999995</v>
      </c>
      <c r="Q194" s="129">
        <v>2.13408</v>
      </c>
      <c r="R194" s="129">
        <f>Q194*H194</f>
        <v>23.901695999999998</v>
      </c>
      <c r="S194" s="129">
        <v>0</v>
      </c>
      <c r="T194" s="130">
        <f>S194*H194</f>
        <v>0</v>
      </c>
      <c r="AR194" s="15" t="s">
        <v>128</v>
      </c>
      <c r="AT194" s="15" t="s">
        <v>123</v>
      </c>
      <c r="AU194" s="15" t="s">
        <v>79</v>
      </c>
      <c r="AY194" s="15" t="s">
        <v>121</v>
      </c>
      <c r="BE194" s="131">
        <f>IF(N194="základní",J194,0)</f>
        <v>0</v>
      </c>
      <c r="BF194" s="131">
        <f>IF(N194="snížená",J194,0)</f>
        <v>0</v>
      </c>
      <c r="BG194" s="131">
        <f>IF(N194="zákl. přenesená",J194,0)</f>
        <v>0</v>
      </c>
      <c r="BH194" s="131">
        <f>IF(N194="sníž. přenesená",J194,0)</f>
        <v>0</v>
      </c>
      <c r="BI194" s="131">
        <f>IF(N194="nulová",J194,0)</f>
        <v>0</v>
      </c>
      <c r="BJ194" s="15" t="s">
        <v>77</v>
      </c>
      <c r="BK194" s="131">
        <f>ROUND(I194*H194,2)</f>
        <v>0</v>
      </c>
      <c r="BL194" s="15" t="s">
        <v>128</v>
      </c>
      <c r="BM194" s="15" t="s">
        <v>808</v>
      </c>
    </row>
    <row r="195" spans="2:47" s="1" customFormat="1" ht="19.5">
      <c r="B195" s="26"/>
      <c r="D195" s="132" t="s">
        <v>130</v>
      </c>
      <c r="F195" s="133" t="s">
        <v>809</v>
      </c>
      <c r="L195" s="26"/>
      <c r="M195" s="134"/>
      <c r="N195" s="47"/>
      <c r="O195" s="47"/>
      <c r="P195" s="47"/>
      <c r="Q195" s="47"/>
      <c r="R195" s="47"/>
      <c r="S195" s="47"/>
      <c r="T195" s="48"/>
      <c r="AT195" s="15" t="s">
        <v>130</v>
      </c>
      <c r="AU195" s="15" t="s">
        <v>79</v>
      </c>
    </row>
    <row r="196" spans="2:47" s="1" customFormat="1" ht="97.5">
      <c r="B196" s="26"/>
      <c r="D196" s="132" t="s">
        <v>132</v>
      </c>
      <c r="F196" s="135" t="s">
        <v>810</v>
      </c>
      <c r="L196" s="26"/>
      <c r="M196" s="134"/>
      <c r="N196" s="47"/>
      <c r="O196" s="47"/>
      <c r="P196" s="47"/>
      <c r="Q196" s="47"/>
      <c r="R196" s="47"/>
      <c r="S196" s="47"/>
      <c r="T196" s="48"/>
      <c r="AT196" s="15" t="s">
        <v>132</v>
      </c>
      <c r="AU196" s="15" t="s">
        <v>79</v>
      </c>
    </row>
    <row r="197" spans="2:51" s="11" customFormat="1" ht="12">
      <c r="B197" s="136"/>
      <c r="D197" s="132" t="s">
        <v>134</v>
      </c>
      <c r="E197" s="137" t="s">
        <v>3</v>
      </c>
      <c r="F197" s="138" t="s">
        <v>811</v>
      </c>
      <c r="H197" s="139">
        <v>11.2</v>
      </c>
      <c r="L197" s="136"/>
      <c r="M197" s="140"/>
      <c r="N197" s="141"/>
      <c r="O197" s="141"/>
      <c r="P197" s="141"/>
      <c r="Q197" s="141"/>
      <c r="R197" s="141"/>
      <c r="S197" s="141"/>
      <c r="T197" s="142"/>
      <c r="AT197" s="137" t="s">
        <v>134</v>
      </c>
      <c r="AU197" s="137" t="s">
        <v>79</v>
      </c>
      <c r="AV197" s="11" t="s">
        <v>79</v>
      </c>
      <c r="AW197" s="11" t="s">
        <v>31</v>
      </c>
      <c r="AX197" s="11" t="s">
        <v>77</v>
      </c>
      <c r="AY197" s="137" t="s">
        <v>121</v>
      </c>
    </row>
    <row r="198" spans="2:65" s="1" customFormat="1" ht="20.45" customHeight="1">
      <c r="B198" s="121"/>
      <c r="C198" s="122" t="s">
        <v>302</v>
      </c>
      <c r="D198" s="122" t="s">
        <v>123</v>
      </c>
      <c r="E198" s="123" t="s">
        <v>812</v>
      </c>
      <c r="F198" s="124" t="s">
        <v>813</v>
      </c>
      <c r="G198" s="125" t="s">
        <v>150</v>
      </c>
      <c r="H198" s="126">
        <v>11.2</v>
      </c>
      <c r="I198" s="260">
        <v>0</v>
      </c>
      <c r="J198" s="127">
        <v>0</v>
      </c>
      <c r="K198" s="124" t="s">
        <v>127</v>
      </c>
      <c r="L198" s="26"/>
      <c r="M198" s="46" t="s">
        <v>3</v>
      </c>
      <c r="N198" s="128" t="s">
        <v>40</v>
      </c>
      <c r="O198" s="129">
        <v>0.575</v>
      </c>
      <c r="P198" s="129">
        <f>O198*H198</f>
        <v>6.4399999999999995</v>
      </c>
      <c r="Q198" s="129">
        <v>0</v>
      </c>
      <c r="R198" s="129">
        <f>Q198*H198</f>
        <v>0</v>
      </c>
      <c r="S198" s="129">
        <v>0</v>
      </c>
      <c r="T198" s="130">
        <f>S198*H198</f>
        <v>0</v>
      </c>
      <c r="AR198" s="15" t="s">
        <v>128</v>
      </c>
      <c r="AT198" s="15" t="s">
        <v>123</v>
      </c>
      <c r="AU198" s="15" t="s">
        <v>79</v>
      </c>
      <c r="AY198" s="15" t="s">
        <v>121</v>
      </c>
      <c r="BE198" s="131">
        <f>IF(N198="základní",J198,0)</f>
        <v>0</v>
      </c>
      <c r="BF198" s="131">
        <f>IF(N198="snížená",J198,0)</f>
        <v>0</v>
      </c>
      <c r="BG198" s="131">
        <f>IF(N198="zákl. přenesená",J198,0)</f>
        <v>0</v>
      </c>
      <c r="BH198" s="131">
        <f>IF(N198="sníž. přenesená",J198,0)</f>
        <v>0</v>
      </c>
      <c r="BI198" s="131">
        <f>IF(N198="nulová",J198,0)</f>
        <v>0</v>
      </c>
      <c r="BJ198" s="15" t="s">
        <v>77</v>
      </c>
      <c r="BK198" s="131">
        <f>ROUND(I198*H198,2)</f>
        <v>0</v>
      </c>
      <c r="BL198" s="15" t="s">
        <v>128</v>
      </c>
      <c r="BM198" s="15" t="s">
        <v>814</v>
      </c>
    </row>
    <row r="199" spans="2:47" s="1" customFormat="1" ht="19.5">
      <c r="B199" s="26"/>
      <c r="D199" s="132" t="s">
        <v>130</v>
      </c>
      <c r="F199" s="133" t="s">
        <v>815</v>
      </c>
      <c r="L199" s="26"/>
      <c r="M199" s="134"/>
      <c r="N199" s="47"/>
      <c r="O199" s="47"/>
      <c r="P199" s="47"/>
      <c r="Q199" s="47"/>
      <c r="R199" s="47"/>
      <c r="S199" s="47"/>
      <c r="T199" s="48"/>
      <c r="AT199" s="15" t="s">
        <v>130</v>
      </c>
      <c r="AU199" s="15" t="s">
        <v>79</v>
      </c>
    </row>
    <row r="200" spans="2:47" s="1" customFormat="1" ht="97.5">
      <c r="B200" s="26"/>
      <c r="D200" s="132" t="s">
        <v>132</v>
      </c>
      <c r="F200" s="135" t="s">
        <v>810</v>
      </c>
      <c r="L200" s="26"/>
      <c r="M200" s="134"/>
      <c r="N200" s="47"/>
      <c r="O200" s="47"/>
      <c r="P200" s="47"/>
      <c r="Q200" s="47"/>
      <c r="R200" s="47"/>
      <c r="S200" s="47"/>
      <c r="T200" s="48"/>
      <c r="AT200" s="15" t="s">
        <v>132</v>
      </c>
      <c r="AU200" s="15" t="s">
        <v>79</v>
      </c>
    </row>
    <row r="201" spans="2:51" s="11" customFormat="1" ht="12">
      <c r="B201" s="136"/>
      <c r="D201" s="132" t="s">
        <v>134</v>
      </c>
      <c r="E201" s="137" t="s">
        <v>3</v>
      </c>
      <c r="F201" s="138" t="s">
        <v>811</v>
      </c>
      <c r="H201" s="139">
        <v>11.2</v>
      </c>
      <c r="L201" s="136"/>
      <c r="M201" s="140"/>
      <c r="N201" s="141"/>
      <c r="O201" s="141"/>
      <c r="P201" s="141"/>
      <c r="Q201" s="141"/>
      <c r="R201" s="141"/>
      <c r="S201" s="141"/>
      <c r="T201" s="142"/>
      <c r="AT201" s="137" t="s">
        <v>134</v>
      </c>
      <c r="AU201" s="137" t="s">
        <v>79</v>
      </c>
      <c r="AV201" s="11" t="s">
        <v>79</v>
      </c>
      <c r="AW201" s="11" t="s">
        <v>31</v>
      </c>
      <c r="AX201" s="11" t="s">
        <v>77</v>
      </c>
      <c r="AY201" s="137" t="s">
        <v>121</v>
      </c>
    </row>
    <row r="202" spans="2:65" s="1" customFormat="1" ht="20.45" customHeight="1">
      <c r="B202" s="121"/>
      <c r="C202" s="122" t="s">
        <v>308</v>
      </c>
      <c r="D202" s="122" t="s">
        <v>123</v>
      </c>
      <c r="E202" s="123" t="s">
        <v>816</v>
      </c>
      <c r="F202" s="124" t="s">
        <v>817</v>
      </c>
      <c r="G202" s="125" t="s">
        <v>150</v>
      </c>
      <c r="H202" s="126">
        <v>28</v>
      </c>
      <c r="I202" s="260">
        <v>0</v>
      </c>
      <c r="J202" s="127">
        <v>0</v>
      </c>
      <c r="K202" s="124" t="s">
        <v>127</v>
      </c>
      <c r="L202" s="26"/>
      <c r="M202" s="46" t="s">
        <v>3</v>
      </c>
      <c r="N202" s="128" t="s">
        <v>40</v>
      </c>
      <c r="O202" s="129">
        <v>1.321</v>
      </c>
      <c r="P202" s="129">
        <f>O202*H202</f>
        <v>36.988</v>
      </c>
      <c r="Q202" s="129">
        <v>0.93779</v>
      </c>
      <c r="R202" s="129">
        <f>Q202*H202</f>
        <v>26.25812</v>
      </c>
      <c r="S202" s="129">
        <v>0</v>
      </c>
      <c r="T202" s="130">
        <f>S202*H202</f>
        <v>0</v>
      </c>
      <c r="AR202" s="15" t="s">
        <v>128</v>
      </c>
      <c r="AT202" s="15" t="s">
        <v>123</v>
      </c>
      <c r="AU202" s="15" t="s">
        <v>79</v>
      </c>
      <c r="AY202" s="15" t="s">
        <v>121</v>
      </c>
      <c r="BE202" s="131">
        <f>IF(N202="základní",J202,0)</f>
        <v>0</v>
      </c>
      <c r="BF202" s="131">
        <f>IF(N202="snížená",J202,0)</f>
        <v>0</v>
      </c>
      <c r="BG202" s="131">
        <f>IF(N202="zákl. přenesená",J202,0)</f>
        <v>0</v>
      </c>
      <c r="BH202" s="131">
        <f>IF(N202="sníž. přenesená",J202,0)</f>
        <v>0</v>
      </c>
      <c r="BI202" s="131">
        <f>IF(N202="nulová",J202,0)</f>
        <v>0</v>
      </c>
      <c r="BJ202" s="15" t="s">
        <v>77</v>
      </c>
      <c r="BK202" s="131">
        <f>ROUND(I202*H202,2)</f>
        <v>0</v>
      </c>
      <c r="BL202" s="15" t="s">
        <v>128</v>
      </c>
      <c r="BM202" s="15" t="s">
        <v>818</v>
      </c>
    </row>
    <row r="203" spans="2:47" s="1" customFormat="1" ht="19.5">
      <c r="B203" s="26"/>
      <c r="D203" s="132" t="s">
        <v>130</v>
      </c>
      <c r="F203" s="133" t="s">
        <v>819</v>
      </c>
      <c r="L203" s="26"/>
      <c r="M203" s="134"/>
      <c r="N203" s="47"/>
      <c r="O203" s="47"/>
      <c r="P203" s="47"/>
      <c r="Q203" s="47"/>
      <c r="R203" s="47"/>
      <c r="S203" s="47"/>
      <c r="T203" s="48"/>
      <c r="AT203" s="15" t="s">
        <v>130</v>
      </c>
      <c r="AU203" s="15" t="s">
        <v>79</v>
      </c>
    </row>
    <row r="204" spans="2:47" s="1" customFormat="1" ht="97.5">
      <c r="B204" s="26"/>
      <c r="D204" s="132" t="s">
        <v>132</v>
      </c>
      <c r="F204" s="135" t="s">
        <v>820</v>
      </c>
      <c r="L204" s="26"/>
      <c r="M204" s="134"/>
      <c r="N204" s="47"/>
      <c r="O204" s="47"/>
      <c r="P204" s="47"/>
      <c r="Q204" s="47"/>
      <c r="R204" s="47"/>
      <c r="S204" s="47"/>
      <c r="T204" s="48"/>
      <c r="AT204" s="15" t="s">
        <v>132</v>
      </c>
      <c r="AU204" s="15" t="s">
        <v>79</v>
      </c>
    </row>
    <row r="205" spans="2:51" s="11" customFormat="1" ht="12">
      <c r="B205" s="136"/>
      <c r="D205" s="132" t="s">
        <v>134</v>
      </c>
      <c r="E205" s="137" t="s">
        <v>3</v>
      </c>
      <c r="F205" s="138" t="s">
        <v>799</v>
      </c>
      <c r="H205" s="139">
        <v>28</v>
      </c>
      <c r="L205" s="136"/>
      <c r="M205" s="140"/>
      <c r="N205" s="141"/>
      <c r="O205" s="141"/>
      <c r="P205" s="141"/>
      <c r="Q205" s="141"/>
      <c r="R205" s="141"/>
      <c r="S205" s="141"/>
      <c r="T205" s="142"/>
      <c r="AT205" s="137" t="s">
        <v>134</v>
      </c>
      <c r="AU205" s="137" t="s">
        <v>79</v>
      </c>
      <c r="AV205" s="11" t="s">
        <v>79</v>
      </c>
      <c r="AW205" s="11" t="s">
        <v>31</v>
      </c>
      <c r="AX205" s="11" t="s">
        <v>77</v>
      </c>
      <c r="AY205" s="137" t="s">
        <v>121</v>
      </c>
    </row>
    <row r="206" spans="2:63" s="10" customFormat="1" ht="22.9" customHeight="1">
      <c r="B206" s="109"/>
      <c r="D206" s="110" t="s">
        <v>68</v>
      </c>
      <c r="E206" s="119" t="s">
        <v>183</v>
      </c>
      <c r="F206" s="119" t="s">
        <v>609</v>
      </c>
      <c r="J206" s="120">
        <f>BK206</f>
        <v>0</v>
      </c>
      <c r="L206" s="109"/>
      <c r="M206" s="113"/>
      <c r="N206" s="114"/>
      <c r="O206" s="114"/>
      <c r="P206" s="115">
        <f>SUM(P207:P215)</f>
        <v>3.2833500000000004</v>
      </c>
      <c r="Q206" s="114"/>
      <c r="R206" s="115">
        <f>SUM(R207:R215)</f>
        <v>0</v>
      </c>
      <c r="S206" s="114"/>
      <c r="T206" s="116">
        <f>SUM(T207:T215)</f>
        <v>1.2950000000000002</v>
      </c>
      <c r="AR206" s="110" t="s">
        <v>77</v>
      </c>
      <c r="AT206" s="117" t="s">
        <v>68</v>
      </c>
      <c r="AU206" s="117" t="s">
        <v>77</v>
      </c>
      <c r="AY206" s="110" t="s">
        <v>121</v>
      </c>
      <c r="BK206" s="118">
        <f>SUM(BK207:BK215)</f>
        <v>0</v>
      </c>
    </row>
    <row r="207" spans="2:65" s="1" customFormat="1" ht="20.45" customHeight="1">
      <c r="B207" s="121"/>
      <c r="C207" s="122" t="s">
        <v>314</v>
      </c>
      <c r="D207" s="122" t="s">
        <v>123</v>
      </c>
      <c r="E207" s="123" t="s">
        <v>821</v>
      </c>
      <c r="F207" s="124" t="s">
        <v>822</v>
      </c>
      <c r="G207" s="125" t="s">
        <v>126</v>
      </c>
      <c r="H207" s="126">
        <v>0.2</v>
      </c>
      <c r="I207" s="260">
        <v>0</v>
      </c>
      <c r="J207" s="127">
        <v>0</v>
      </c>
      <c r="K207" s="124" t="s">
        <v>127</v>
      </c>
      <c r="L207" s="26"/>
      <c r="M207" s="46" t="s">
        <v>3</v>
      </c>
      <c r="N207" s="128" t="s">
        <v>40</v>
      </c>
      <c r="O207" s="129">
        <v>6.436</v>
      </c>
      <c r="P207" s="129">
        <f>O207*H207</f>
        <v>1.2872000000000001</v>
      </c>
      <c r="Q207" s="129">
        <v>0</v>
      </c>
      <c r="R207" s="129">
        <f>Q207*H207</f>
        <v>0</v>
      </c>
      <c r="S207" s="129">
        <v>2</v>
      </c>
      <c r="T207" s="130">
        <f>S207*H207</f>
        <v>0.4</v>
      </c>
      <c r="AR207" s="15" t="s">
        <v>128</v>
      </c>
      <c r="AT207" s="15" t="s">
        <v>123</v>
      </c>
      <c r="AU207" s="15" t="s">
        <v>79</v>
      </c>
      <c r="AY207" s="15" t="s">
        <v>121</v>
      </c>
      <c r="BE207" s="131">
        <f>IF(N207="základní",J207,0)</f>
        <v>0</v>
      </c>
      <c r="BF207" s="131">
        <f>IF(N207="snížená",J207,0)</f>
        <v>0</v>
      </c>
      <c r="BG207" s="131">
        <f>IF(N207="zákl. přenesená",J207,0)</f>
        <v>0</v>
      </c>
      <c r="BH207" s="131">
        <f>IF(N207="sníž. přenesená",J207,0)</f>
        <v>0</v>
      </c>
      <c r="BI207" s="131">
        <f>IF(N207="nulová",J207,0)</f>
        <v>0</v>
      </c>
      <c r="BJ207" s="15" t="s">
        <v>77</v>
      </c>
      <c r="BK207" s="131">
        <f>ROUND(I207*H207,2)</f>
        <v>0</v>
      </c>
      <c r="BL207" s="15" t="s">
        <v>128</v>
      </c>
      <c r="BM207" s="15" t="s">
        <v>823</v>
      </c>
    </row>
    <row r="208" spans="2:47" s="1" customFormat="1" ht="12">
      <c r="B208" s="26"/>
      <c r="D208" s="132" t="s">
        <v>130</v>
      </c>
      <c r="F208" s="133" t="s">
        <v>824</v>
      </c>
      <c r="L208" s="26"/>
      <c r="M208" s="134"/>
      <c r="N208" s="47"/>
      <c r="O208" s="47"/>
      <c r="P208" s="47"/>
      <c r="Q208" s="47"/>
      <c r="R208" s="47"/>
      <c r="S208" s="47"/>
      <c r="T208" s="48"/>
      <c r="AT208" s="15" t="s">
        <v>130</v>
      </c>
      <c r="AU208" s="15" t="s">
        <v>79</v>
      </c>
    </row>
    <row r="209" spans="2:51" s="11" customFormat="1" ht="12">
      <c r="B209" s="136"/>
      <c r="D209" s="132" t="s">
        <v>134</v>
      </c>
      <c r="E209" s="137" t="s">
        <v>3</v>
      </c>
      <c r="F209" s="138" t="s">
        <v>743</v>
      </c>
      <c r="H209" s="139">
        <v>0.2</v>
      </c>
      <c r="L209" s="136"/>
      <c r="M209" s="140"/>
      <c r="N209" s="141"/>
      <c r="O209" s="141"/>
      <c r="P209" s="141"/>
      <c r="Q209" s="141"/>
      <c r="R209" s="141"/>
      <c r="S209" s="141"/>
      <c r="T209" s="142"/>
      <c r="AT209" s="137" t="s">
        <v>134</v>
      </c>
      <c r="AU209" s="137" t="s">
        <v>79</v>
      </c>
      <c r="AV209" s="11" t="s">
        <v>79</v>
      </c>
      <c r="AW209" s="11" t="s">
        <v>31</v>
      </c>
      <c r="AX209" s="11" t="s">
        <v>77</v>
      </c>
      <c r="AY209" s="137" t="s">
        <v>121</v>
      </c>
    </row>
    <row r="210" spans="2:65" s="1" customFormat="1" ht="20.45" customHeight="1">
      <c r="B210" s="121"/>
      <c r="C210" s="122" t="s">
        <v>320</v>
      </c>
      <c r="D210" s="122" t="s">
        <v>123</v>
      </c>
      <c r="E210" s="123" t="s">
        <v>825</v>
      </c>
      <c r="F210" s="124" t="s">
        <v>826</v>
      </c>
      <c r="G210" s="125" t="s">
        <v>126</v>
      </c>
      <c r="H210" s="126">
        <v>0.27</v>
      </c>
      <c r="I210" s="260">
        <v>0</v>
      </c>
      <c r="J210" s="127">
        <v>0</v>
      </c>
      <c r="K210" s="124" t="s">
        <v>127</v>
      </c>
      <c r="L210" s="26"/>
      <c r="M210" s="46" t="s">
        <v>3</v>
      </c>
      <c r="N210" s="128" t="s">
        <v>40</v>
      </c>
      <c r="O210" s="129">
        <v>3.245</v>
      </c>
      <c r="P210" s="129">
        <f>O210*H210</f>
        <v>0.8761500000000001</v>
      </c>
      <c r="Q210" s="129">
        <v>0</v>
      </c>
      <c r="R210" s="129">
        <f>Q210*H210</f>
        <v>0</v>
      </c>
      <c r="S210" s="129">
        <v>2.5</v>
      </c>
      <c r="T210" s="130">
        <f>S210*H210</f>
        <v>0.675</v>
      </c>
      <c r="AR210" s="15" t="s">
        <v>128</v>
      </c>
      <c r="AT210" s="15" t="s">
        <v>123</v>
      </c>
      <c r="AU210" s="15" t="s">
        <v>79</v>
      </c>
      <c r="AY210" s="15" t="s">
        <v>121</v>
      </c>
      <c r="BE210" s="131">
        <f>IF(N210="základní",J210,0)</f>
        <v>0</v>
      </c>
      <c r="BF210" s="131">
        <f>IF(N210="snížená",J210,0)</f>
        <v>0</v>
      </c>
      <c r="BG210" s="131">
        <f>IF(N210="zákl. přenesená",J210,0)</f>
        <v>0</v>
      </c>
      <c r="BH210" s="131">
        <f>IF(N210="sníž. přenesená",J210,0)</f>
        <v>0</v>
      </c>
      <c r="BI210" s="131">
        <f>IF(N210="nulová",J210,0)</f>
        <v>0</v>
      </c>
      <c r="BJ210" s="15" t="s">
        <v>77</v>
      </c>
      <c r="BK210" s="131">
        <f>ROUND(I210*H210,2)</f>
        <v>0</v>
      </c>
      <c r="BL210" s="15" t="s">
        <v>128</v>
      </c>
      <c r="BM210" s="15" t="s">
        <v>827</v>
      </c>
    </row>
    <row r="211" spans="2:47" s="1" customFormat="1" ht="19.5">
      <c r="B211" s="26"/>
      <c r="D211" s="132" t="s">
        <v>130</v>
      </c>
      <c r="F211" s="133" t="s">
        <v>828</v>
      </c>
      <c r="L211" s="26"/>
      <c r="M211" s="134"/>
      <c r="N211" s="47"/>
      <c r="O211" s="47"/>
      <c r="P211" s="47"/>
      <c r="Q211" s="47"/>
      <c r="R211" s="47"/>
      <c r="S211" s="47"/>
      <c r="T211" s="48"/>
      <c r="AT211" s="15" t="s">
        <v>130</v>
      </c>
      <c r="AU211" s="15" t="s">
        <v>79</v>
      </c>
    </row>
    <row r="212" spans="2:47" s="1" customFormat="1" ht="39">
      <c r="B212" s="26"/>
      <c r="D212" s="132" t="s">
        <v>132</v>
      </c>
      <c r="F212" s="135" t="s">
        <v>829</v>
      </c>
      <c r="L212" s="26"/>
      <c r="M212" s="134"/>
      <c r="N212" s="47"/>
      <c r="O212" s="47"/>
      <c r="P212" s="47"/>
      <c r="Q212" s="47"/>
      <c r="R212" s="47"/>
      <c r="S212" s="47"/>
      <c r="T212" s="48"/>
      <c r="AT212" s="15" t="s">
        <v>132</v>
      </c>
      <c r="AU212" s="15" t="s">
        <v>79</v>
      </c>
    </row>
    <row r="213" spans="2:51" s="11" customFormat="1" ht="12">
      <c r="B213" s="136"/>
      <c r="D213" s="132" t="s">
        <v>134</v>
      </c>
      <c r="E213" s="137" t="s">
        <v>3</v>
      </c>
      <c r="F213" s="138" t="s">
        <v>830</v>
      </c>
      <c r="H213" s="139">
        <v>0.27</v>
      </c>
      <c r="L213" s="136"/>
      <c r="M213" s="140"/>
      <c r="N213" s="141"/>
      <c r="O213" s="141"/>
      <c r="P213" s="141"/>
      <c r="Q213" s="141"/>
      <c r="R213" s="141"/>
      <c r="S213" s="141"/>
      <c r="T213" s="142"/>
      <c r="AT213" s="137" t="s">
        <v>134</v>
      </c>
      <c r="AU213" s="137" t="s">
        <v>79</v>
      </c>
      <c r="AV213" s="11" t="s">
        <v>79</v>
      </c>
      <c r="AW213" s="11" t="s">
        <v>31</v>
      </c>
      <c r="AX213" s="11" t="s">
        <v>77</v>
      </c>
      <c r="AY213" s="137" t="s">
        <v>121</v>
      </c>
    </row>
    <row r="214" spans="2:65" s="1" customFormat="1" ht="20.45" customHeight="1">
      <c r="B214" s="121"/>
      <c r="C214" s="122" t="s">
        <v>326</v>
      </c>
      <c r="D214" s="122" t="s">
        <v>123</v>
      </c>
      <c r="E214" s="123" t="s">
        <v>831</v>
      </c>
      <c r="F214" s="124" t="s">
        <v>832</v>
      </c>
      <c r="G214" s="125" t="s">
        <v>171</v>
      </c>
      <c r="H214" s="126">
        <v>4</v>
      </c>
      <c r="I214" s="260">
        <v>0</v>
      </c>
      <c r="J214" s="127">
        <v>0</v>
      </c>
      <c r="K214" s="124" t="s">
        <v>127</v>
      </c>
      <c r="L214" s="26"/>
      <c r="M214" s="46" t="s">
        <v>3</v>
      </c>
      <c r="N214" s="128" t="s">
        <v>40</v>
      </c>
      <c r="O214" s="129">
        <v>0.28</v>
      </c>
      <c r="P214" s="129">
        <f>O214*H214</f>
        <v>1.12</v>
      </c>
      <c r="Q214" s="129">
        <v>0</v>
      </c>
      <c r="R214" s="129">
        <f>Q214*H214</f>
        <v>0</v>
      </c>
      <c r="S214" s="129">
        <v>0.055</v>
      </c>
      <c r="T214" s="130">
        <f>S214*H214</f>
        <v>0.22</v>
      </c>
      <c r="AR214" s="15" t="s">
        <v>128</v>
      </c>
      <c r="AT214" s="15" t="s">
        <v>123</v>
      </c>
      <c r="AU214" s="15" t="s">
        <v>79</v>
      </c>
      <c r="AY214" s="15" t="s">
        <v>121</v>
      </c>
      <c r="BE214" s="131">
        <f>IF(N214="základní",J214,0)</f>
        <v>0</v>
      </c>
      <c r="BF214" s="131">
        <f>IF(N214="snížená",J214,0)</f>
        <v>0</v>
      </c>
      <c r="BG214" s="131">
        <f>IF(N214="zákl. přenesená",J214,0)</f>
        <v>0</v>
      </c>
      <c r="BH214" s="131">
        <f>IF(N214="sníž. přenesená",J214,0)</f>
        <v>0</v>
      </c>
      <c r="BI214" s="131">
        <f>IF(N214="nulová",J214,0)</f>
        <v>0</v>
      </c>
      <c r="BJ214" s="15" t="s">
        <v>77</v>
      </c>
      <c r="BK214" s="131">
        <f>ROUND(I214*H214,2)</f>
        <v>0</v>
      </c>
      <c r="BL214" s="15" t="s">
        <v>128</v>
      </c>
      <c r="BM214" s="15" t="s">
        <v>833</v>
      </c>
    </row>
    <row r="215" spans="2:47" s="1" customFormat="1" ht="19.5">
      <c r="B215" s="26"/>
      <c r="D215" s="132" t="s">
        <v>130</v>
      </c>
      <c r="F215" s="133" t="s">
        <v>834</v>
      </c>
      <c r="L215" s="26"/>
      <c r="M215" s="134"/>
      <c r="N215" s="47"/>
      <c r="O215" s="47"/>
      <c r="P215" s="47"/>
      <c r="Q215" s="47"/>
      <c r="R215" s="47"/>
      <c r="S215" s="47"/>
      <c r="T215" s="48"/>
      <c r="AT215" s="15" t="s">
        <v>130</v>
      </c>
      <c r="AU215" s="15" t="s">
        <v>79</v>
      </c>
    </row>
    <row r="216" spans="2:63" s="10" customFormat="1" ht="22.9" customHeight="1">
      <c r="B216" s="109"/>
      <c r="D216" s="110" t="s">
        <v>68</v>
      </c>
      <c r="E216" s="119" t="s">
        <v>639</v>
      </c>
      <c r="F216" s="119" t="s">
        <v>640</v>
      </c>
      <c r="J216" s="120">
        <f>BK216</f>
        <v>0</v>
      </c>
      <c r="L216" s="109"/>
      <c r="M216" s="113"/>
      <c r="N216" s="114"/>
      <c r="O216" s="114"/>
      <c r="P216" s="115">
        <f>SUM(P217:P220)</f>
        <v>0</v>
      </c>
      <c r="Q216" s="114"/>
      <c r="R216" s="115">
        <f>SUM(R217:R220)</f>
        <v>0</v>
      </c>
      <c r="S216" s="114"/>
      <c r="T216" s="116">
        <f>SUM(T217:T220)</f>
        <v>0</v>
      </c>
      <c r="AR216" s="110" t="s">
        <v>77</v>
      </c>
      <c r="AT216" s="117" t="s">
        <v>68</v>
      </c>
      <c r="AU216" s="117" t="s">
        <v>77</v>
      </c>
      <c r="AY216" s="110" t="s">
        <v>121</v>
      </c>
      <c r="BK216" s="118">
        <f>SUM(BK217:BK220)</f>
        <v>0</v>
      </c>
    </row>
    <row r="217" spans="2:65" s="1" customFormat="1" ht="20.45" customHeight="1">
      <c r="B217" s="121"/>
      <c r="C217" s="122" t="s">
        <v>332</v>
      </c>
      <c r="D217" s="122" t="s">
        <v>123</v>
      </c>
      <c r="E217" s="123" t="s">
        <v>642</v>
      </c>
      <c r="F217" s="124" t="s">
        <v>643</v>
      </c>
      <c r="G217" s="125" t="s">
        <v>238</v>
      </c>
      <c r="H217" s="126">
        <v>7</v>
      </c>
      <c r="I217" s="260">
        <v>0</v>
      </c>
      <c r="J217" s="127">
        <v>0</v>
      </c>
      <c r="K217" s="124" t="s">
        <v>127</v>
      </c>
      <c r="L217" s="26"/>
      <c r="M217" s="46" t="s">
        <v>3</v>
      </c>
      <c r="N217" s="128" t="s">
        <v>40</v>
      </c>
      <c r="O217" s="129">
        <v>0</v>
      </c>
      <c r="P217" s="129">
        <f>O217*H217</f>
        <v>0</v>
      </c>
      <c r="Q217" s="129">
        <v>0</v>
      </c>
      <c r="R217" s="129">
        <f>Q217*H217</f>
        <v>0</v>
      </c>
      <c r="S217" s="129">
        <v>0</v>
      </c>
      <c r="T217" s="130">
        <f>S217*H217</f>
        <v>0</v>
      </c>
      <c r="AR217" s="15" t="s">
        <v>128</v>
      </c>
      <c r="AT217" s="15" t="s">
        <v>123</v>
      </c>
      <c r="AU217" s="15" t="s">
        <v>79</v>
      </c>
      <c r="AY217" s="15" t="s">
        <v>121</v>
      </c>
      <c r="BE217" s="131">
        <f>IF(N217="základní",J217,0)</f>
        <v>0</v>
      </c>
      <c r="BF217" s="131">
        <f>IF(N217="snížená",J217,0)</f>
        <v>0</v>
      </c>
      <c r="BG217" s="131">
        <f>IF(N217="zákl. přenesená",J217,0)</f>
        <v>0</v>
      </c>
      <c r="BH217" s="131">
        <f>IF(N217="sníž. přenesená",J217,0)</f>
        <v>0</v>
      </c>
      <c r="BI217" s="131">
        <f>IF(N217="nulová",J217,0)</f>
        <v>0</v>
      </c>
      <c r="BJ217" s="15" t="s">
        <v>77</v>
      </c>
      <c r="BK217" s="131">
        <f>ROUND(I217*H217,2)</f>
        <v>0</v>
      </c>
      <c r="BL217" s="15" t="s">
        <v>128</v>
      </c>
      <c r="BM217" s="15" t="s">
        <v>835</v>
      </c>
    </row>
    <row r="218" spans="2:47" s="1" customFormat="1" ht="19.5">
      <c r="B218" s="26"/>
      <c r="D218" s="132" t="s">
        <v>130</v>
      </c>
      <c r="F218" s="133" t="s">
        <v>645</v>
      </c>
      <c r="L218" s="26"/>
      <c r="M218" s="134"/>
      <c r="N218" s="47"/>
      <c r="O218" s="47"/>
      <c r="P218" s="47"/>
      <c r="Q218" s="47"/>
      <c r="R218" s="47"/>
      <c r="S218" s="47"/>
      <c r="T218" s="48"/>
      <c r="AT218" s="15" t="s">
        <v>130</v>
      </c>
      <c r="AU218" s="15" t="s">
        <v>79</v>
      </c>
    </row>
    <row r="219" spans="2:47" s="1" customFormat="1" ht="68.25">
      <c r="B219" s="26"/>
      <c r="D219" s="132" t="s">
        <v>132</v>
      </c>
      <c r="F219" s="135" t="s">
        <v>646</v>
      </c>
      <c r="L219" s="26"/>
      <c r="M219" s="134"/>
      <c r="N219" s="47"/>
      <c r="O219" s="47"/>
      <c r="P219" s="47"/>
      <c r="Q219" s="47"/>
      <c r="R219" s="47"/>
      <c r="S219" s="47"/>
      <c r="T219" s="48"/>
      <c r="AT219" s="15" t="s">
        <v>132</v>
      </c>
      <c r="AU219" s="15" t="s">
        <v>79</v>
      </c>
    </row>
    <row r="220" spans="2:51" s="11" customFormat="1" ht="12">
      <c r="B220" s="136"/>
      <c r="D220" s="132" t="s">
        <v>134</v>
      </c>
      <c r="E220" s="137" t="s">
        <v>3</v>
      </c>
      <c r="F220" s="138" t="s">
        <v>836</v>
      </c>
      <c r="H220" s="139">
        <v>7</v>
      </c>
      <c r="L220" s="136"/>
      <c r="M220" s="140"/>
      <c r="N220" s="141"/>
      <c r="O220" s="141"/>
      <c r="P220" s="141"/>
      <c r="Q220" s="141"/>
      <c r="R220" s="141"/>
      <c r="S220" s="141"/>
      <c r="T220" s="142"/>
      <c r="AT220" s="137" t="s">
        <v>134</v>
      </c>
      <c r="AU220" s="137" t="s">
        <v>79</v>
      </c>
      <c r="AV220" s="11" t="s">
        <v>79</v>
      </c>
      <c r="AW220" s="11" t="s">
        <v>31</v>
      </c>
      <c r="AX220" s="11" t="s">
        <v>69</v>
      </c>
      <c r="AY220" s="137" t="s">
        <v>121</v>
      </c>
    </row>
    <row r="221" spans="2:63" s="10" customFormat="1" ht="22.9" customHeight="1">
      <c r="B221" s="109"/>
      <c r="D221" s="110" t="s">
        <v>68</v>
      </c>
      <c r="E221" s="119" t="s">
        <v>691</v>
      </c>
      <c r="F221" s="119" t="s">
        <v>692</v>
      </c>
      <c r="J221" s="120">
        <v>0</v>
      </c>
      <c r="L221" s="109"/>
      <c r="M221" s="113"/>
      <c r="N221" s="114"/>
      <c r="O221" s="114"/>
      <c r="P221" s="115">
        <f>SUM(P222:P224)</f>
        <v>17.445532</v>
      </c>
      <c r="Q221" s="114"/>
      <c r="R221" s="115">
        <f>SUM(R222:R224)</f>
        <v>0</v>
      </c>
      <c r="S221" s="114"/>
      <c r="T221" s="116">
        <f>SUM(T222:T224)</f>
        <v>0</v>
      </c>
      <c r="AR221" s="110" t="s">
        <v>77</v>
      </c>
      <c r="AT221" s="117" t="s">
        <v>68</v>
      </c>
      <c r="AU221" s="117" t="s">
        <v>77</v>
      </c>
      <c r="AY221" s="110" t="s">
        <v>121</v>
      </c>
      <c r="BK221" s="118">
        <f>SUM(BK222:BK224)</f>
        <v>0</v>
      </c>
    </row>
    <row r="222" spans="2:65" s="1" customFormat="1" ht="20.45" customHeight="1">
      <c r="B222" s="121"/>
      <c r="C222" s="122" t="s">
        <v>339</v>
      </c>
      <c r="D222" s="122" t="s">
        <v>123</v>
      </c>
      <c r="E222" s="123" t="s">
        <v>837</v>
      </c>
      <c r="F222" s="124" t="s">
        <v>838</v>
      </c>
      <c r="G222" s="125" t="s">
        <v>238</v>
      </c>
      <c r="H222" s="126">
        <v>51.614</v>
      </c>
      <c r="I222" s="260">
        <v>0</v>
      </c>
      <c r="J222" s="127">
        <v>0</v>
      </c>
      <c r="K222" s="124" t="s">
        <v>127</v>
      </c>
      <c r="L222" s="26"/>
      <c r="M222" s="46" t="s">
        <v>3</v>
      </c>
      <c r="N222" s="128" t="s">
        <v>40</v>
      </c>
      <c r="O222" s="129">
        <v>0.338</v>
      </c>
      <c r="P222" s="129">
        <f>O222*H222</f>
        <v>17.445532</v>
      </c>
      <c r="Q222" s="129">
        <v>0</v>
      </c>
      <c r="R222" s="129">
        <f>Q222*H222</f>
        <v>0</v>
      </c>
      <c r="S222" s="129">
        <v>0</v>
      </c>
      <c r="T222" s="130">
        <f>S222*H222</f>
        <v>0</v>
      </c>
      <c r="AR222" s="15" t="s">
        <v>128</v>
      </c>
      <c r="AT222" s="15" t="s">
        <v>123</v>
      </c>
      <c r="AU222" s="15" t="s">
        <v>79</v>
      </c>
      <c r="AY222" s="15" t="s">
        <v>121</v>
      </c>
      <c r="BE222" s="131">
        <f>IF(N222="základní",J222,0)</f>
        <v>0</v>
      </c>
      <c r="BF222" s="131">
        <f>IF(N222="snížená",J222,0)</f>
        <v>0</v>
      </c>
      <c r="BG222" s="131">
        <f>IF(N222="zákl. přenesená",J222,0)</f>
        <v>0</v>
      </c>
      <c r="BH222" s="131">
        <f>IF(N222="sníž. přenesená",J222,0)</f>
        <v>0</v>
      </c>
      <c r="BI222" s="131">
        <f>IF(N222="nulová",J222,0)</f>
        <v>0</v>
      </c>
      <c r="BJ222" s="15" t="s">
        <v>77</v>
      </c>
      <c r="BK222" s="131">
        <f>ROUND(I222*H222,2)</f>
        <v>0</v>
      </c>
      <c r="BL222" s="15" t="s">
        <v>128</v>
      </c>
      <c r="BM222" s="15" t="s">
        <v>839</v>
      </c>
    </row>
    <row r="223" spans="2:47" s="1" customFormat="1" ht="12">
      <c r="B223" s="26"/>
      <c r="D223" s="132" t="s">
        <v>130</v>
      </c>
      <c r="F223" s="133" t="s">
        <v>840</v>
      </c>
      <c r="L223" s="26"/>
      <c r="M223" s="134"/>
      <c r="N223" s="47"/>
      <c r="O223" s="47"/>
      <c r="P223" s="47"/>
      <c r="Q223" s="47"/>
      <c r="R223" s="47"/>
      <c r="S223" s="47"/>
      <c r="T223" s="48"/>
      <c r="AT223" s="15" t="s">
        <v>130</v>
      </c>
      <c r="AU223" s="15" t="s">
        <v>79</v>
      </c>
    </row>
    <row r="224" spans="2:47" s="1" customFormat="1" ht="29.25">
      <c r="B224" s="26"/>
      <c r="D224" s="132" t="s">
        <v>132</v>
      </c>
      <c r="F224" s="135" t="s">
        <v>841</v>
      </c>
      <c r="L224" s="26"/>
      <c r="M224" s="158"/>
      <c r="N224" s="159"/>
      <c r="O224" s="159"/>
      <c r="P224" s="159"/>
      <c r="Q224" s="159"/>
      <c r="R224" s="159"/>
      <c r="S224" s="159"/>
      <c r="T224" s="160"/>
      <c r="AT224" s="15" t="s">
        <v>132</v>
      </c>
      <c r="AU224" s="15" t="s">
        <v>79</v>
      </c>
    </row>
    <row r="225" spans="2:12" s="1" customFormat="1" ht="6.95" customHeight="1">
      <c r="B225" s="36"/>
      <c r="C225" s="37"/>
      <c r="D225" s="37"/>
      <c r="E225" s="37"/>
      <c r="F225" s="37"/>
      <c r="G225" s="37"/>
      <c r="H225" s="37"/>
      <c r="I225" s="37"/>
      <c r="J225" s="37"/>
      <c r="K225" s="37"/>
      <c r="L225" s="26"/>
    </row>
  </sheetData>
  <autoFilter ref="C86:K224"/>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8"/>
  <sheetViews>
    <sheetView showGridLines="0" workbookViewId="0" topLeftCell="A197">
      <selection activeCell="Y95" sqref="Y95"/>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0"/>
    </row>
    <row r="2" spans="12:46" ht="36.95" customHeight="1">
      <c r="L2" s="280" t="s">
        <v>6</v>
      </c>
      <c r="M2" s="278"/>
      <c r="N2" s="278"/>
      <c r="O2" s="278"/>
      <c r="P2" s="278"/>
      <c r="Q2" s="278"/>
      <c r="R2" s="278"/>
      <c r="S2" s="278"/>
      <c r="T2" s="278"/>
      <c r="U2" s="278"/>
      <c r="V2" s="278"/>
      <c r="AT2" s="15" t="s">
        <v>85</v>
      </c>
    </row>
    <row r="3" spans="2:46" ht="6.95" customHeight="1">
      <c r="B3" s="16"/>
      <c r="C3" s="17"/>
      <c r="D3" s="17"/>
      <c r="E3" s="17"/>
      <c r="F3" s="17"/>
      <c r="G3" s="17"/>
      <c r="H3" s="17"/>
      <c r="I3" s="17"/>
      <c r="J3" s="17"/>
      <c r="K3" s="17"/>
      <c r="L3" s="18"/>
      <c r="AT3" s="15" t="s">
        <v>79</v>
      </c>
    </row>
    <row r="4" spans="2:46" ht="24.95" customHeight="1">
      <c r="B4" s="18"/>
      <c r="D4" s="19" t="s">
        <v>89</v>
      </c>
      <c r="L4" s="18"/>
      <c r="M4" s="20" t="s">
        <v>11</v>
      </c>
      <c r="AT4" s="15" t="s">
        <v>4</v>
      </c>
    </row>
    <row r="5" spans="2:12" ht="6.95" customHeight="1">
      <c r="B5" s="18"/>
      <c r="L5" s="18"/>
    </row>
    <row r="6" spans="2:12" ht="12" customHeight="1">
      <c r="B6" s="18"/>
      <c r="D6" s="23" t="s">
        <v>15</v>
      </c>
      <c r="L6" s="18"/>
    </row>
    <row r="7" spans="2:12" ht="14.45" customHeight="1">
      <c r="B7" s="18"/>
      <c r="E7" s="298" t="str">
        <f>'Rekapitulace stavby'!K6</f>
        <v>Vinarský potok, Vinary - oprava zatrubněné části</v>
      </c>
      <c r="F7" s="299"/>
      <c r="G7" s="299"/>
      <c r="H7" s="299"/>
      <c r="L7" s="18"/>
    </row>
    <row r="8" spans="2:12" s="1" customFormat="1" ht="12" customHeight="1">
      <c r="B8" s="26"/>
      <c r="D8" s="23" t="s">
        <v>90</v>
      </c>
      <c r="L8" s="26"/>
    </row>
    <row r="9" spans="2:12" s="1" customFormat="1" ht="36.95" customHeight="1">
      <c r="B9" s="26"/>
      <c r="E9" s="293" t="s">
        <v>842</v>
      </c>
      <c r="F9" s="270"/>
      <c r="G9" s="270"/>
      <c r="H9" s="270"/>
      <c r="L9" s="26"/>
    </row>
    <row r="10" spans="2:12" s="1" customFormat="1" ht="12">
      <c r="B10" s="26"/>
      <c r="L10" s="26"/>
    </row>
    <row r="11" spans="2:12" s="1" customFormat="1" ht="12" customHeight="1">
      <c r="B11" s="26"/>
      <c r="D11" s="23" t="s">
        <v>17</v>
      </c>
      <c r="F11" s="15" t="s">
        <v>3</v>
      </c>
      <c r="I11" s="23" t="s">
        <v>18</v>
      </c>
      <c r="J11" s="15" t="s">
        <v>3</v>
      </c>
      <c r="L11" s="26"/>
    </row>
    <row r="12" spans="2:12" s="1" customFormat="1" ht="12" customHeight="1">
      <c r="B12" s="26"/>
      <c r="D12" s="23" t="s">
        <v>19</v>
      </c>
      <c r="F12" s="15" t="s">
        <v>20</v>
      </c>
      <c r="I12" s="23" t="s">
        <v>21</v>
      </c>
      <c r="J12" s="43" t="str">
        <f>'Rekapitulace stavby'!AN8</f>
        <v>16. 7. 2018</v>
      </c>
      <c r="L12" s="26"/>
    </row>
    <row r="13" spans="2:12" s="1" customFormat="1" ht="10.9" customHeight="1">
      <c r="B13" s="26"/>
      <c r="L13" s="26"/>
    </row>
    <row r="14" spans="2:12" s="1" customFormat="1" ht="12" customHeight="1">
      <c r="B14" s="26"/>
      <c r="D14" s="23" t="s">
        <v>23</v>
      </c>
      <c r="I14" s="23" t="s">
        <v>24</v>
      </c>
      <c r="J14" s="15" t="s">
        <v>3</v>
      </c>
      <c r="L14" s="26"/>
    </row>
    <row r="15" spans="2:12" s="1" customFormat="1" ht="18" customHeight="1">
      <c r="B15" s="26"/>
      <c r="E15" s="15" t="s">
        <v>25</v>
      </c>
      <c r="I15" s="23" t="s">
        <v>26</v>
      </c>
      <c r="J15" s="15" t="s">
        <v>3</v>
      </c>
      <c r="L15" s="26"/>
    </row>
    <row r="16" spans="2:12" s="1" customFormat="1" ht="6.95" customHeight="1">
      <c r="B16" s="26"/>
      <c r="L16" s="26"/>
    </row>
    <row r="17" spans="2:12" s="1" customFormat="1" ht="12" customHeight="1">
      <c r="B17" s="26"/>
      <c r="D17" s="23" t="s">
        <v>27</v>
      </c>
      <c r="I17" s="23" t="s">
        <v>24</v>
      </c>
      <c r="J17" s="15" t="str">
        <f>'Rekapitulace stavby'!AN13</f>
        <v/>
      </c>
      <c r="L17" s="26"/>
    </row>
    <row r="18" spans="2:12" s="1" customFormat="1" ht="18" customHeight="1">
      <c r="B18" s="26"/>
      <c r="E18" s="277" t="str">
        <f>'Rekapitulace stavby'!E14</f>
        <v xml:space="preserve"> </v>
      </c>
      <c r="F18" s="277"/>
      <c r="G18" s="277"/>
      <c r="H18" s="277"/>
      <c r="I18" s="23" t="s">
        <v>26</v>
      </c>
      <c r="J18" s="15" t="str">
        <f>'Rekapitulace stavby'!AN14</f>
        <v/>
      </c>
      <c r="L18" s="26"/>
    </row>
    <row r="19" spans="2:12" s="1" customFormat="1" ht="6.95" customHeight="1">
      <c r="B19" s="26"/>
      <c r="L19" s="26"/>
    </row>
    <row r="20" spans="2:12" s="1" customFormat="1" ht="12" customHeight="1">
      <c r="B20" s="26"/>
      <c r="D20" s="23" t="s">
        <v>29</v>
      </c>
      <c r="I20" s="23" t="s">
        <v>24</v>
      </c>
      <c r="J20" s="15" t="s">
        <v>3</v>
      </c>
      <c r="L20" s="26"/>
    </row>
    <row r="21" spans="2:12" s="1" customFormat="1" ht="18" customHeight="1">
      <c r="B21" s="26"/>
      <c r="E21" s="15" t="s">
        <v>30</v>
      </c>
      <c r="I21" s="23" t="s">
        <v>26</v>
      </c>
      <c r="J21" s="15" t="s">
        <v>3</v>
      </c>
      <c r="L21" s="26"/>
    </row>
    <row r="22" spans="2:12" s="1" customFormat="1" ht="6.95" customHeight="1">
      <c r="B22" s="26"/>
      <c r="L22" s="26"/>
    </row>
    <row r="23" spans="2:12" s="1" customFormat="1" ht="12" customHeight="1">
      <c r="B23" s="26"/>
      <c r="D23" s="23" t="s">
        <v>32</v>
      </c>
      <c r="I23" s="23" t="s">
        <v>24</v>
      </c>
      <c r="J23" s="15" t="str">
        <f>IF('Rekapitulace stavby'!AN19="","",'Rekapitulace stavby'!AN19)</f>
        <v/>
      </c>
      <c r="L23" s="26"/>
    </row>
    <row r="24" spans="2:12" s="1" customFormat="1" ht="18" customHeight="1">
      <c r="B24" s="26"/>
      <c r="E24" s="15" t="str">
        <f>IF('Rekapitulace stavby'!E20="","",'Rekapitulace stavby'!E20)</f>
        <v xml:space="preserve"> </v>
      </c>
      <c r="I24" s="23" t="s">
        <v>26</v>
      </c>
      <c r="J24" s="15" t="str">
        <f>IF('Rekapitulace stavby'!AN20="","",'Rekapitulace stavby'!AN20)</f>
        <v/>
      </c>
      <c r="L24" s="26"/>
    </row>
    <row r="25" spans="2:12" s="1" customFormat="1" ht="6.95" customHeight="1">
      <c r="B25" s="26"/>
      <c r="L25" s="26"/>
    </row>
    <row r="26" spans="2:12" s="1" customFormat="1" ht="12" customHeight="1">
      <c r="B26" s="26"/>
      <c r="D26" s="23" t="s">
        <v>33</v>
      </c>
      <c r="L26" s="26"/>
    </row>
    <row r="27" spans="2:12" s="6" customFormat="1" ht="14.45" customHeight="1">
      <c r="B27" s="81"/>
      <c r="E27" s="281" t="s">
        <v>3</v>
      </c>
      <c r="F27" s="281"/>
      <c r="G27" s="281"/>
      <c r="H27" s="281"/>
      <c r="L27" s="81"/>
    </row>
    <row r="28" spans="2:12" s="1" customFormat="1" ht="6.95" customHeight="1">
      <c r="B28" s="26"/>
      <c r="L28" s="26"/>
    </row>
    <row r="29" spans="2:12" s="1" customFormat="1" ht="6.95" customHeight="1">
      <c r="B29" s="26"/>
      <c r="D29" s="44"/>
      <c r="E29" s="44"/>
      <c r="F29" s="44"/>
      <c r="G29" s="44"/>
      <c r="H29" s="44"/>
      <c r="I29" s="44"/>
      <c r="J29" s="44"/>
      <c r="K29" s="44"/>
      <c r="L29" s="26"/>
    </row>
    <row r="30" spans="2:12" s="1" customFormat="1" ht="25.35" customHeight="1">
      <c r="B30" s="26"/>
      <c r="D30" s="82" t="s">
        <v>35</v>
      </c>
      <c r="J30" s="58">
        <f>ROUND(J86,2)</f>
        <v>0</v>
      </c>
      <c r="L30" s="26"/>
    </row>
    <row r="31" spans="2:12" s="1" customFormat="1" ht="6.95" customHeight="1">
      <c r="B31" s="26"/>
      <c r="D31" s="44"/>
      <c r="E31" s="44"/>
      <c r="F31" s="44"/>
      <c r="G31" s="44"/>
      <c r="H31" s="44"/>
      <c r="I31" s="44"/>
      <c r="J31" s="44"/>
      <c r="K31" s="44"/>
      <c r="L31" s="26"/>
    </row>
    <row r="32" spans="2:12" s="1" customFormat="1" ht="14.45" customHeight="1">
      <c r="B32" s="26"/>
      <c r="F32" s="29" t="s">
        <v>37</v>
      </c>
      <c r="I32" s="29" t="s">
        <v>36</v>
      </c>
      <c r="J32" s="29" t="s">
        <v>38</v>
      </c>
      <c r="L32" s="26"/>
    </row>
    <row r="33" spans="2:12" s="1" customFormat="1" ht="14.45" customHeight="1">
      <c r="B33" s="26"/>
      <c r="D33" s="23" t="s">
        <v>39</v>
      </c>
      <c r="E33" s="23" t="s">
        <v>40</v>
      </c>
      <c r="F33" s="83">
        <f>ROUND((SUM(BE86:BE197)),2)</f>
        <v>0</v>
      </c>
      <c r="I33" s="31">
        <v>0.21</v>
      </c>
      <c r="J33" s="83">
        <f>ROUND(((SUM(BE86:BE197))*I33),2)</f>
        <v>0</v>
      </c>
      <c r="L33" s="26"/>
    </row>
    <row r="34" spans="2:12" s="1" customFormat="1" ht="14.45" customHeight="1">
      <c r="B34" s="26"/>
      <c r="E34" s="23" t="s">
        <v>41</v>
      </c>
      <c r="F34" s="83">
        <f>ROUND((SUM(BF86:BF197)),2)</f>
        <v>0</v>
      </c>
      <c r="I34" s="31">
        <v>0.15</v>
      </c>
      <c r="J34" s="83">
        <f>ROUND(((SUM(BF86:BF197))*I34),2)</f>
        <v>0</v>
      </c>
      <c r="L34" s="26"/>
    </row>
    <row r="35" spans="2:12" s="1" customFormat="1" ht="14.45" customHeight="1" hidden="1">
      <c r="B35" s="26"/>
      <c r="E35" s="23" t="s">
        <v>42</v>
      </c>
      <c r="F35" s="83">
        <f>ROUND((SUM(BG86:BG197)),2)</f>
        <v>0</v>
      </c>
      <c r="I35" s="31">
        <v>0.21</v>
      </c>
      <c r="J35" s="83">
        <f>0</f>
        <v>0</v>
      </c>
      <c r="L35" s="26"/>
    </row>
    <row r="36" spans="2:12" s="1" customFormat="1" ht="14.45" customHeight="1" hidden="1">
      <c r="B36" s="26"/>
      <c r="E36" s="23" t="s">
        <v>43</v>
      </c>
      <c r="F36" s="83">
        <f>ROUND((SUM(BH86:BH197)),2)</f>
        <v>0</v>
      </c>
      <c r="I36" s="31">
        <v>0.15</v>
      </c>
      <c r="J36" s="83">
        <f>0</f>
        <v>0</v>
      </c>
      <c r="L36" s="26"/>
    </row>
    <row r="37" spans="2:12" s="1" customFormat="1" ht="14.45" customHeight="1" hidden="1">
      <c r="B37" s="26"/>
      <c r="E37" s="23" t="s">
        <v>44</v>
      </c>
      <c r="F37" s="83">
        <f>ROUND((SUM(BI86:BI197)),2)</f>
        <v>0</v>
      </c>
      <c r="I37" s="31">
        <v>0</v>
      </c>
      <c r="J37" s="83">
        <f>0</f>
        <v>0</v>
      </c>
      <c r="L37" s="26"/>
    </row>
    <row r="38" spans="2:12" s="1" customFormat="1" ht="6.95" customHeight="1">
      <c r="B38" s="26"/>
      <c r="L38" s="26"/>
    </row>
    <row r="39" spans="2:12" s="1" customFormat="1" ht="25.35" customHeight="1">
      <c r="B39" s="26"/>
      <c r="C39" s="84"/>
      <c r="D39" s="85" t="s">
        <v>45</v>
      </c>
      <c r="E39" s="49"/>
      <c r="F39" s="49"/>
      <c r="G39" s="86" t="s">
        <v>46</v>
      </c>
      <c r="H39" s="87" t="s">
        <v>47</v>
      </c>
      <c r="I39" s="49"/>
      <c r="J39" s="88">
        <f>SUM(J30:J37)</f>
        <v>0</v>
      </c>
      <c r="K39" s="89"/>
      <c r="L39" s="26"/>
    </row>
    <row r="40" spans="2:12" s="1" customFormat="1" ht="14.45" customHeight="1">
      <c r="B40" s="36"/>
      <c r="C40" s="37"/>
      <c r="D40" s="37"/>
      <c r="E40" s="37"/>
      <c r="F40" s="37"/>
      <c r="G40" s="37"/>
      <c r="H40" s="37"/>
      <c r="I40" s="37"/>
      <c r="J40" s="37"/>
      <c r="K40" s="37"/>
      <c r="L40" s="26"/>
    </row>
    <row r="44" spans="2:12" s="1" customFormat="1" ht="6.95" customHeight="1">
      <c r="B44" s="38"/>
      <c r="C44" s="39"/>
      <c r="D44" s="39"/>
      <c r="E44" s="39"/>
      <c r="F44" s="39"/>
      <c r="G44" s="39"/>
      <c r="H44" s="39"/>
      <c r="I44" s="39"/>
      <c r="J44" s="39"/>
      <c r="K44" s="39"/>
      <c r="L44" s="26"/>
    </row>
    <row r="45" spans="2:12" s="1" customFormat="1" ht="24.95" customHeight="1">
      <c r="B45" s="26"/>
      <c r="C45" s="19" t="s">
        <v>92</v>
      </c>
      <c r="L45" s="26"/>
    </row>
    <row r="46" spans="2:12" s="1" customFormat="1" ht="6.95" customHeight="1">
      <c r="B46" s="26"/>
      <c r="L46" s="26"/>
    </row>
    <row r="47" spans="2:12" s="1" customFormat="1" ht="12" customHeight="1">
      <c r="B47" s="26"/>
      <c r="C47" s="23" t="s">
        <v>15</v>
      </c>
      <c r="L47" s="26"/>
    </row>
    <row r="48" spans="2:12" s="1" customFormat="1" ht="14.45" customHeight="1">
      <c r="B48" s="26"/>
      <c r="E48" s="298" t="str">
        <f>E7</f>
        <v>Vinarský potok, Vinary - oprava zatrubněné části</v>
      </c>
      <c r="F48" s="299"/>
      <c r="G48" s="299"/>
      <c r="H48" s="299"/>
      <c r="L48" s="26"/>
    </row>
    <row r="49" spans="2:12" s="1" customFormat="1" ht="12" customHeight="1">
      <c r="B49" s="26"/>
      <c r="C49" s="23" t="s">
        <v>90</v>
      </c>
      <c r="L49" s="26"/>
    </row>
    <row r="50" spans="2:12" s="1" customFormat="1" ht="14.45" customHeight="1">
      <c r="B50" s="26"/>
      <c r="E50" s="293" t="str">
        <f>E9</f>
        <v>SO 03 - Výústní objekt</v>
      </c>
      <c r="F50" s="270"/>
      <c r="G50" s="270"/>
      <c r="H50" s="270"/>
      <c r="L50" s="26"/>
    </row>
    <row r="51" spans="2:12" s="1" customFormat="1" ht="6.95" customHeight="1">
      <c r="B51" s="26"/>
      <c r="L51" s="26"/>
    </row>
    <row r="52" spans="2:12" s="1" customFormat="1" ht="12" customHeight="1">
      <c r="B52" s="26"/>
      <c r="C52" s="23" t="s">
        <v>19</v>
      </c>
      <c r="F52" s="15" t="str">
        <f>F12</f>
        <v>Vinary</v>
      </c>
      <c r="I52" s="23" t="s">
        <v>21</v>
      </c>
      <c r="J52" s="43" t="str">
        <f>IF(J12="","",J12)</f>
        <v>16. 7. 2018</v>
      </c>
      <c r="L52" s="26"/>
    </row>
    <row r="53" spans="2:12" s="1" customFormat="1" ht="6.95" customHeight="1">
      <c r="B53" s="26"/>
      <c r="L53" s="26"/>
    </row>
    <row r="54" spans="2:12" s="1" customFormat="1" ht="12.6" customHeight="1">
      <c r="B54" s="26"/>
      <c r="C54" s="23" t="s">
        <v>23</v>
      </c>
      <c r="F54" s="15" t="str">
        <f>E15</f>
        <v>Povodí Moravy, s.p.</v>
      </c>
      <c r="I54" s="23" t="s">
        <v>29</v>
      </c>
      <c r="J54" s="24" t="str">
        <f>E21</f>
        <v>Legene s.r.o.</v>
      </c>
      <c r="L54" s="26"/>
    </row>
    <row r="55" spans="2:12" s="1" customFormat="1" ht="12.6" customHeight="1">
      <c r="B55" s="26"/>
      <c r="C55" s="23" t="s">
        <v>27</v>
      </c>
      <c r="F55" s="15" t="str">
        <f>IF(E18="","",E18)</f>
        <v xml:space="preserve"> </v>
      </c>
      <c r="I55" s="23" t="s">
        <v>32</v>
      </c>
      <c r="J55" s="24" t="str">
        <f>E24</f>
        <v xml:space="preserve"> </v>
      </c>
      <c r="L55" s="26"/>
    </row>
    <row r="56" spans="2:12" s="1" customFormat="1" ht="10.35" customHeight="1">
      <c r="B56" s="26"/>
      <c r="L56" s="26"/>
    </row>
    <row r="57" spans="2:12" s="1" customFormat="1" ht="29.25" customHeight="1">
      <c r="B57" s="26"/>
      <c r="C57" s="90" t="s">
        <v>93</v>
      </c>
      <c r="D57" s="84"/>
      <c r="E57" s="84"/>
      <c r="F57" s="84"/>
      <c r="G57" s="84"/>
      <c r="H57" s="84"/>
      <c r="I57" s="84"/>
      <c r="J57" s="91" t="s">
        <v>94</v>
      </c>
      <c r="K57" s="84"/>
      <c r="L57" s="26"/>
    </row>
    <row r="58" spans="2:12" s="1" customFormat="1" ht="10.35" customHeight="1">
      <c r="B58" s="26"/>
      <c r="L58" s="26"/>
    </row>
    <row r="59" spans="2:47" s="1" customFormat="1" ht="22.9" customHeight="1">
      <c r="B59" s="26"/>
      <c r="C59" s="92" t="s">
        <v>67</v>
      </c>
      <c r="J59" s="58">
        <f>J86</f>
        <v>0</v>
      </c>
      <c r="L59" s="26"/>
      <c r="AU59" s="15" t="s">
        <v>95</v>
      </c>
    </row>
    <row r="60" spans="2:12" s="7" customFormat="1" ht="24.95" customHeight="1">
      <c r="B60" s="93"/>
      <c r="D60" s="94" t="s">
        <v>96</v>
      </c>
      <c r="E60" s="95"/>
      <c r="F60" s="95"/>
      <c r="G60" s="95"/>
      <c r="H60" s="95"/>
      <c r="I60" s="95"/>
      <c r="J60" s="96">
        <f>J87</f>
        <v>0</v>
      </c>
      <c r="L60" s="93"/>
    </row>
    <row r="61" spans="2:12" s="8" customFormat="1" ht="19.9" customHeight="1">
      <c r="B61" s="97"/>
      <c r="D61" s="98" t="s">
        <v>97</v>
      </c>
      <c r="E61" s="99"/>
      <c r="F61" s="99"/>
      <c r="G61" s="99"/>
      <c r="H61" s="99"/>
      <c r="I61" s="99"/>
      <c r="J61" s="100">
        <f>J88</f>
        <v>0</v>
      </c>
      <c r="L61" s="97"/>
    </row>
    <row r="62" spans="2:12" s="8" customFormat="1" ht="19.9" customHeight="1">
      <c r="B62" s="97"/>
      <c r="D62" s="98" t="s">
        <v>699</v>
      </c>
      <c r="E62" s="99"/>
      <c r="F62" s="99"/>
      <c r="G62" s="99"/>
      <c r="H62" s="99"/>
      <c r="I62" s="99"/>
      <c r="J62" s="100">
        <f>J142</f>
        <v>0</v>
      </c>
      <c r="L62" s="97"/>
    </row>
    <row r="63" spans="2:12" s="8" customFormat="1" ht="19.9" customHeight="1">
      <c r="B63" s="97"/>
      <c r="D63" s="98" t="s">
        <v>98</v>
      </c>
      <c r="E63" s="99"/>
      <c r="F63" s="99"/>
      <c r="G63" s="99"/>
      <c r="H63" s="99"/>
      <c r="I63" s="99"/>
      <c r="J63" s="100">
        <f>J151</f>
        <v>0</v>
      </c>
      <c r="L63" s="97"/>
    </row>
    <row r="64" spans="2:12" s="8" customFormat="1" ht="19.9" customHeight="1">
      <c r="B64" s="97"/>
      <c r="D64" s="98" t="s">
        <v>99</v>
      </c>
      <c r="E64" s="99"/>
      <c r="F64" s="99"/>
      <c r="G64" s="99"/>
      <c r="H64" s="99"/>
      <c r="I64" s="99"/>
      <c r="J64" s="100">
        <f>J168</f>
        <v>0</v>
      </c>
      <c r="L64" s="97"/>
    </row>
    <row r="65" spans="2:12" s="8" customFormat="1" ht="19.9" customHeight="1">
      <c r="B65" s="97"/>
      <c r="D65" s="98" t="s">
        <v>104</v>
      </c>
      <c r="E65" s="99"/>
      <c r="F65" s="99"/>
      <c r="G65" s="99"/>
      <c r="H65" s="99"/>
      <c r="I65" s="99"/>
      <c r="J65" s="100">
        <f>J189</f>
        <v>0</v>
      </c>
      <c r="L65" s="97"/>
    </row>
    <row r="66" spans="2:12" s="8" customFormat="1" ht="19.9" customHeight="1">
      <c r="B66" s="97"/>
      <c r="D66" s="98" t="s">
        <v>105</v>
      </c>
      <c r="E66" s="99"/>
      <c r="F66" s="99"/>
      <c r="G66" s="99"/>
      <c r="H66" s="99"/>
      <c r="I66" s="99"/>
      <c r="J66" s="100">
        <f>J194</f>
        <v>0</v>
      </c>
      <c r="L66" s="97"/>
    </row>
    <row r="67" spans="2:12" s="1" customFormat="1" ht="21.75" customHeight="1">
      <c r="B67" s="26"/>
      <c r="L67" s="26"/>
    </row>
    <row r="68" spans="2:12" s="1" customFormat="1" ht="6.95" customHeight="1">
      <c r="B68" s="36"/>
      <c r="C68" s="37"/>
      <c r="D68" s="37"/>
      <c r="E68" s="37"/>
      <c r="F68" s="37"/>
      <c r="G68" s="37"/>
      <c r="H68" s="37"/>
      <c r="I68" s="37"/>
      <c r="J68" s="37"/>
      <c r="K68" s="37"/>
      <c r="L68" s="26"/>
    </row>
    <row r="72" spans="2:12" s="1" customFormat="1" ht="6.95" customHeight="1">
      <c r="B72" s="38"/>
      <c r="C72" s="39"/>
      <c r="D72" s="39"/>
      <c r="E72" s="39"/>
      <c r="F72" s="39"/>
      <c r="G72" s="39"/>
      <c r="H72" s="39"/>
      <c r="I72" s="39"/>
      <c r="J72" s="39"/>
      <c r="K72" s="39"/>
      <c r="L72" s="26"/>
    </row>
    <row r="73" spans="2:12" s="1" customFormat="1" ht="24.95" customHeight="1">
      <c r="B73" s="26"/>
      <c r="C73" s="19" t="s">
        <v>106</v>
      </c>
      <c r="L73" s="26"/>
    </row>
    <row r="74" spans="2:12" s="1" customFormat="1" ht="6.95" customHeight="1">
      <c r="B74" s="26"/>
      <c r="L74" s="26"/>
    </row>
    <row r="75" spans="2:12" s="1" customFormat="1" ht="12" customHeight="1">
      <c r="B75" s="26"/>
      <c r="C75" s="23" t="s">
        <v>15</v>
      </c>
      <c r="L75" s="26"/>
    </row>
    <row r="76" spans="2:12" s="1" customFormat="1" ht="14.45" customHeight="1">
      <c r="B76" s="26"/>
      <c r="E76" s="298" t="str">
        <f>E7</f>
        <v>Vinarský potok, Vinary - oprava zatrubněné části</v>
      </c>
      <c r="F76" s="299"/>
      <c r="G76" s="299"/>
      <c r="H76" s="299"/>
      <c r="L76" s="26"/>
    </row>
    <row r="77" spans="2:12" s="1" customFormat="1" ht="12" customHeight="1">
      <c r="B77" s="26"/>
      <c r="C77" s="23" t="s">
        <v>90</v>
      </c>
      <c r="L77" s="26"/>
    </row>
    <row r="78" spans="2:12" s="1" customFormat="1" ht="14.45" customHeight="1">
      <c r="B78" s="26"/>
      <c r="E78" s="293" t="str">
        <f>E9</f>
        <v>SO 03 - Výústní objekt</v>
      </c>
      <c r="F78" s="270"/>
      <c r="G78" s="270"/>
      <c r="H78" s="270"/>
      <c r="L78" s="26"/>
    </row>
    <row r="79" spans="2:12" s="1" customFormat="1" ht="6.95" customHeight="1">
      <c r="B79" s="26"/>
      <c r="L79" s="26"/>
    </row>
    <row r="80" spans="2:12" s="1" customFormat="1" ht="12" customHeight="1">
      <c r="B80" s="26"/>
      <c r="C80" s="23" t="s">
        <v>19</v>
      </c>
      <c r="F80" s="15" t="str">
        <f>F12</f>
        <v>Vinary</v>
      </c>
      <c r="I80" s="23" t="s">
        <v>21</v>
      </c>
      <c r="J80" s="43" t="str">
        <f>IF(J12="","",J12)</f>
        <v>16. 7. 2018</v>
      </c>
      <c r="L80" s="26"/>
    </row>
    <row r="81" spans="2:12" s="1" customFormat="1" ht="6.95" customHeight="1">
      <c r="B81" s="26"/>
      <c r="L81" s="26"/>
    </row>
    <row r="82" spans="2:12" s="1" customFormat="1" ht="12.6" customHeight="1">
      <c r="B82" s="26"/>
      <c r="C82" s="23" t="s">
        <v>23</v>
      </c>
      <c r="F82" s="15" t="str">
        <f>E15</f>
        <v>Povodí Moravy, s.p.</v>
      </c>
      <c r="I82" s="23" t="s">
        <v>29</v>
      </c>
      <c r="J82" s="24" t="str">
        <f>E21</f>
        <v>Legene s.r.o.</v>
      </c>
      <c r="L82" s="26"/>
    </row>
    <row r="83" spans="2:12" s="1" customFormat="1" ht="12.6" customHeight="1">
      <c r="B83" s="26"/>
      <c r="C83" s="23" t="s">
        <v>27</v>
      </c>
      <c r="F83" s="15" t="str">
        <f>IF(E18="","",E18)</f>
        <v xml:space="preserve"> </v>
      </c>
      <c r="I83" s="23" t="s">
        <v>32</v>
      </c>
      <c r="J83" s="24" t="str">
        <f>E24</f>
        <v xml:space="preserve"> </v>
      </c>
      <c r="L83" s="26"/>
    </row>
    <row r="84" spans="2:12" s="1" customFormat="1" ht="10.35" customHeight="1">
      <c r="B84" s="26"/>
      <c r="L84" s="26"/>
    </row>
    <row r="85" spans="2:20" s="9" customFormat="1" ht="29.25" customHeight="1">
      <c r="B85" s="101"/>
      <c r="C85" s="102" t="s">
        <v>107</v>
      </c>
      <c r="D85" s="103" t="s">
        <v>54</v>
      </c>
      <c r="E85" s="103" t="s">
        <v>50</v>
      </c>
      <c r="F85" s="103" t="s">
        <v>51</v>
      </c>
      <c r="G85" s="103" t="s">
        <v>108</v>
      </c>
      <c r="H85" s="103" t="s">
        <v>109</v>
      </c>
      <c r="I85" s="103" t="s">
        <v>110</v>
      </c>
      <c r="J85" s="103" t="s">
        <v>94</v>
      </c>
      <c r="K85" s="104" t="s">
        <v>111</v>
      </c>
      <c r="L85" s="101"/>
      <c r="M85" s="51" t="s">
        <v>3</v>
      </c>
      <c r="N85" s="52" t="s">
        <v>39</v>
      </c>
      <c r="O85" s="52" t="s">
        <v>112</v>
      </c>
      <c r="P85" s="52" t="s">
        <v>113</v>
      </c>
      <c r="Q85" s="52" t="s">
        <v>114</v>
      </c>
      <c r="R85" s="52" t="s">
        <v>115</v>
      </c>
      <c r="S85" s="52" t="s">
        <v>116</v>
      </c>
      <c r="T85" s="53" t="s">
        <v>117</v>
      </c>
    </row>
    <row r="86" spans="2:63" s="1" customFormat="1" ht="22.9" customHeight="1">
      <c r="B86" s="26"/>
      <c r="C86" s="56" t="s">
        <v>118</v>
      </c>
      <c r="J86" s="105">
        <f>BK86</f>
        <v>0</v>
      </c>
      <c r="L86" s="26"/>
      <c r="M86" s="54"/>
      <c r="N86" s="44"/>
      <c r="O86" s="44"/>
      <c r="P86" s="106">
        <f>P87</f>
        <v>299.796591</v>
      </c>
      <c r="Q86" s="44"/>
      <c r="R86" s="106">
        <f>R87</f>
        <v>90.82131228000001</v>
      </c>
      <c r="S86" s="44"/>
      <c r="T86" s="107">
        <f>T87</f>
        <v>0</v>
      </c>
      <c r="AT86" s="15" t="s">
        <v>68</v>
      </c>
      <c r="AU86" s="15" t="s">
        <v>95</v>
      </c>
      <c r="BK86" s="108">
        <f>BK87</f>
        <v>0</v>
      </c>
    </row>
    <row r="87" spans="2:63" s="10" customFormat="1" ht="25.9" customHeight="1">
      <c r="B87" s="109"/>
      <c r="D87" s="110" t="s">
        <v>68</v>
      </c>
      <c r="E87" s="111" t="s">
        <v>119</v>
      </c>
      <c r="F87" s="111" t="s">
        <v>120</v>
      </c>
      <c r="J87" s="112">
        <f>BK87</f>
        <v>0</v>
      </c>
      <c r="L87" s="109"/>
      <c r="M87" s="113"/>
      <c r="N87" s="114"/>
      <c r="O87" s="114"/>
      <c r="P87" s="115">
        <f>P88+P142+P151+P168+P189+P194</f>
        <v>299.796591</v>
      </c>
      <c r="Q87" s="114"/>
      <c r="R87" s="115">
        <f>R88+R142+R151+R168+R189+R194</f>
        <v>90.82131228000001</v>
      </c>
      <c r="S87" s="114"/>
      <c r="T87" s="116">
        <f>T88+T142+T151+T168+T189+T194</f>
        <v>0</v>
      </c>
      <c r="AR87" s="110" t="s">
        <v>77</v>
      </c>
      <c r="AT87" s="117" t="s">
        <v>68</v>
      </c>
      <c r="AU87" s="117" t="s">
        <v>69</v>
      </c>
      <c r="AY87" s="110" t="s">
        <v>121</v>
      </c>
      <c r="BK87" s="118">
        <f>BK88+BK142+BK151+BK168+BK189+BK194</f>
        <v>0</v>
      </c>
    </row>
    <row r="88" spans="2:63" s="10" customFormat="1" ht="22.9" customHeight="1">
      <c r="B88" s="109"/>
      <c r="D88" s="110" t="s">
        <v>68</v>
      </c>
      <c r="E88" s="119" t="s">
        <v>77</v>
      </c>
      <c r="F88" s="119" t="s">
        <v>122</v>
      </c>
      <c r="J88" s="120">
        <f>BK88</f>
        <v>0</v>
      </c>
      <c r="L88" s="109"/>
      <c r="M88" s="113"/>
      <c r="N88" s="114"/>
      <c r="O88" s="114"/>
      <c r="P88" s="115">
        <f>SUM(P89:P141)</f>
        <v>109.45059999999998</v>
      </c>
      <c r="Q88" s="114"/>
      <c r="R88" s="115">
        <f>SUM(R89:R141)</f>
        <v>0.00882</v>
      </c>
      <c r="S88" s="114"/>
      <c r="T88" s="116">
        <f>SUM(T89:T141)</f>
        <v>0</v>
      </c>
      <c r="AR88" s="110" t="s">
        <v>77</v>
      </c>
      <c r="AT88" s="117" t="s">
        <v>68</v>
      </c>
      <c r="AU88" s="117" t="s">
        <v>77</v>
      </c>
      <c r="AY88" s="110" t="s">
        <v>121</v>
      </c>
      <c r="BK88" s="118">
        <f>SUM(BK89:BK141)</f>
        <v>0</v>
      </c>
    </row>
    <row r="89" spans="2:65" s="1" customFormat="1" ht="20.45" customHeight="1">
      <c r="B89" s="121"/>
      <c r="C89" s="122" t="s">
        <v>77</v>
      </c>
      <c r="D89" s="122" t="s">
        <v>123</v>
      </c>
      <c r="E89" s="123" t="s">
        <v>191</v>
      </c>
      <c r="F89" s="124" t="s">
        <v>192</v>
      </c>
      <c r="G89" s="125" t="s">
        <v>171</v>
      </c>
      <c r="H89" s="126">
        <v>63</v>
      </c>
      <c r="I89" s="260">
        <v>0</v>
      </c>
      <c r="J89" s="127">
        <f>ROUND(I89*H89,2)</f>
        <v>0</v>
      </c>
      <c r="K89" s="124" t="s">
        <v>127</v>
      </c>
      <c r="L89" s="26"/>
      <c r="M89" s="46" t="s">
        <v>3</v>
      </c>
      <c r="N89" s="128" t="s">
        <v>40</v>
      </c>
      <c r="O89" s="129">
        <v>0.113</v>
      </c>
      <c r="P89" s="129">
        <f>O89*H89</f>
        <v>7.119</v>
      </c>
      <c r="Q89" s="129">
        <v>0.00014</v>
      </c>
      <c r="R89" s="129">
        <f>Q89*H89</f>
        <v>0.00882</v>
      </c>
      <c r="S89" s="129">
        <v>0</v>
      </c>
      <c r="T89" s="130">
        <f>S89*H89</f>
        <v>0</v>
      </c>
      <c r="AR89" s="15" t="s">
        <v>128</v>
      </c>
      <c r="AT89" s="15" t="s">
        <v>123</v>
      </c>
      <c r="AU89" s="15" t="s">
        <v>79</v>
      </c>
      <c r="AY89" s="15" t="s">
        <v>121</v>
      </c>
      <c r="BE89" s="131">
        <f>IF(N89="základní",J89,0)</f>
        <v>0</v>
      </c>
      <c r="BF89" s="131">
        <f>IF(N89="snížená",J89,0)</f>
        <v>0</v>
      </c>
      <c r="BG89" s="131">
        <f>IF(N89="zákl. přenesená",J89,0)</f>
        <v>0</v>
      </c>
      <c r="BH89" s="131">
        <f>IF(N89="sníž. přenesená",J89,0)</f>
        <v>0</v>
      </c>
      <c r="BI89" s="131">
        <f>IF(N89="nulová",J89,0)</f>
        <v>0</v>
      </c>
      <c r="BJ89" s="15" t="s">
        <v>77</v>
      </c>
      <c r="BK89" s="131">
        <f>ROUND(I89*H89,2)</f>
        <v>0</v>
      </c>
      <c r="BL89" s="15" t="s">
        <v>128</v>
      </c>
      <c r="BM89" s="15" t="s">
        <v>843</v>
      </c>
    </row>
    <row r="90" spans="2:47" s="1" customFormat="1" ht="19.5">
      <c r="B90" s="26"/>
      <c r="D90" s="132" t="s">
        <v>130</v>
      </c>
      <c r="F90" s="133" t="s">
        <v>194</v>
      </c>
      <c r="L90" s="26"/>
      <c r="M90" s="134"/>
      <c r="N90" s="47"/>
      <c r="O90" s="47"/>
      <c r="P90" s="47"/>
      <c r="Q90" s="47"/>
      <c r="R90" s="47"/>
      <c r="S90" s="47"/>
      <c r="T90" s="48"/>
      <c r="AT90" s="15" t="s">
        <v>130</v>
      </c>
      <c r="AU90" s="15" t="s">
        <v>79</v>
      </c>
    </row>
    <row r="91" spans="2:47" s="1" customFormat="1" ht="126.75">
      <c r="B91" s="26"/>
      <c r="D91" s="132" t="s">
        <v>132</v>
      </c>
      <c r="F91" s="135" t="s">
        <v>195</v>
      </c>
      <c r="L91" s="26"/>
      <c r="M91" s="134"/>
      <c r="N91" s="47"/>
      <c r="O91" s="47"/>
      <c r="P91" s="47"/>
      <c r="Q91" s="47"/>
      <c r="R91" s="47"/>
      <c r="S91" s="47"/>
      <c r="T91" s="48"/>
      <c r="AT91" s="15" t="s">
        <v>132</v>
      </c>
      <c r="AU91" s="15" t="s">
        <v>79</v>
      </c>
    </row>
    <row r="92" spans="2:51" s="11" customFormat="1" ht="12">
      <c r="B92" s="136"/>
      <c r="D92" s="132" t="s">
        <v>134</v>
      </c>
      <c r="E92" s="137" t="s">
        <v>3</v>
      </c>
      <c r="F92" s="138" t="s">
        <v>844</v>
      </c>
      <c r="H92" s="139">
        <v>63</v>
      </c>
      <c r="L92" s="136"/>
      <c r="M92" s="140"/>
      <c r="N92" s="141"/>
      <c r="O92" s="141"/>
      <c r="P92" s="141"/>
      <c r="Q92" s="141"/>
      <c r="R92" s="141"/>
      <c r="S92" s="141"/>
      <c r="T92" s="142"/>
      <c r="AT92" s="137" t="s">
        <v>134</v>
      </c>
      <c r="AU92" s="137" t="s">
        <v>79</v>
      </c>
      <c r="AV92" s="11" t="s">
        <v>79</v>
      </c>
      <c r="AW92" s="11" t="s">
        <v>31</v>
      </c>
      <c r="AX92" s="11" t="s">
        <v>77</v>
      </c>
      <c r="AY92" s="137" t="s">
        <v>121</v>
      </c>
    </row>
    <row r="93" spans="2:65" s="1" customFormat="1" ht="20.45" customHeight="1">
      <c r="B93" s="121"/>
      <c r="C93" s="122" t="s">
        <v>79</v>
      </c>
      <c r="D93" s="122" t="s">
        <v>123</v>
      </c>
      <c r="E93" s="123" t="s">
        <v>198</v>
      </c>
      <c r="F93" s="124" t="s">
        <v>199</v>
      </c>
      <c r="G93" s="125" t="s">
        <v>171</v>
      </c>
      <c r="H93" s="126">
        <v>63</v>
      </c>
      <c r="I93" s="260">
        <v>0</v>
      </c>
      <c r="J93" s="127">
        <f>ROUND(I93*H93,2)</f>
        <v>0</v>
      </c>
      <c r="K93" s="124" t="s">
        <v>127</v>
      </c>
      <c r="L93" s="26"/>
      <c r="M93" s="46" t="s">
        <v>3</v>
      </c>
      <c r="N93" s="128" t="s">
        <v>40</v>
      </c>
      <c r="O93" s="129">
        <v>0.073</v>
      </c>
      <c r="P93" s="129">
        <f>O93*H93</f>
        <v>4.598999999999999</v>
      </c>
      <c r="Q93" s="129">
        <v>0</v>
      </c>
      <c r="R93" s="129">
        <f>Q93*H93</f>
        <v>0</v>
      </c>
      <c r="S93" s="129">
        <v>0</v>
      </c>
      <c r="T93" s="130">
        <f>S93*H93</f>
        <v>0</v>
      </c>
      <c r="AR93" s="15" t="s">
        <v>128</v>
      </c>
      <c r="AT93" s="15" t="s">
        <v>123</v>
      </c>
      <c r="AU93" s="15" t="s">
        <v>79</v>
      </c>
      <c r="AY93" s="15" t="s">
        <v>121</v>
      </c>
      <c r="BE93" s="131">
        <f>IF(N93="základní",J93,0)</f>
        <v>0</v>
      </c>
      <c r="BF93" s="131">
        <f>IF(N93="snížená",J93,0)</f>
        <v>0</v>
      </c>
      <c r="BG93" s="131">
        <f>IF(N93="zákl. přenesená",J93,0)</f>
        <v>0</v>
      </c>
      <c r="BH93" s="131">
        <f>IF(N93="sníž. přenesená",J93,0)</f>
        <v>0</v>
      </c>
      <c r="BI93" s="131">
        <f>IF(N93="nulová",J93,0)</f>
        <v>0</v>
      </c>
      <c r="BJ93" s="15" t="s">
        <v>77</v>
      </c>
      <c r="BK93" s="131">
        <f>ROUND(I93*H93,2)</f>
        <v>0</v>
      </c>
      <c r="BL93" s="15" t="s">
        <v>128</v>
      </c>
      <c r="BM93" s="15" t="s">
        <v>845</v>
      </c>
    </row>
    <row r="94" spans="2:47" s="1" customFormat="1" ht="19.5">
      <c r="B94" s="26"/>
      <c r="D94" s="132" t="s">
        <v>130</v>
      </c>
      <c r="F94" s="133" t="s">
        <v>201</v>
      </c>
      <c r="L94" s="26"/>
      <c r="M94" s="134"/>
      <c r="N94" s="47"/>
      <c r="O94" s="47"/>
      <c r="P94" s="47"/>
      <c r="Q94" s="47"/>
      <c r="R94" s="47"/>
      <c r="S94" s="47"/>
      <c r="T94" s="48"/>
      <c r="AT94" s="15" t="s">
        <v>130</v>
      </c>
      <c r="AU94" s="15" t="s">
        <v>79</v>
      </c>
    </row>
    <row r="95" spans="2:47" s="1" customFormat="1" ht="126.75">
      <c r="B95" s="26"/>
      <c r="D95" s="132" t="s">
        <v>132</v>
      </c>
      <c r="F95" s="135" t="s">
        <v>195</v>
      </c>
      <c r="L95" s="26"/>
      <c r="M95" s="134"/>
      <c r="N95" s="47"/>
      <c r="O95" s="47"/>
      <c r="P95" s="47"/>
      <c r="Q95" s="47"/>
      <c r="R95" s="47"/>
      <c r="S95" s="47"/>
      <c r="T95" s="48"/>
      <c r="AT95" s="15" t="s">
        <v>132</v>
      </c>
      <c r="AU95" s="15" t="s">
        <v>79</v>
      </c>
    </row>
    <row r="96" spans="2:51" s="11" customFormat="1" ht="12">
      <c r="B96" s="136"/>
      <c r="D96" s="132" t="s">
        <v>134</v>
      </c>
      <c r="E96" s="137" t="s">
        <v>3</v>
      </c>
      <c r="F96" s="138" t="s">
        <v>844</v>
      </c>
      <c r="H96" s="139">
        <v>63</v>
      </c>
      <c r="L96" s="136"/>
      <c r="M96" s="140"/>
      <c r="N96" s="141"/>
      <c r="O96" s="141"/>
      <c r="P96" s="141"/>
      <c r="Q96" s="141"/>
      <c r="R96" s="141"/>
      <c r="S96" s="141"/>
      <c r="T96" s="142"/>
      <c r="AT96" s="137" t="s">
        <v>134</v>
      </c>
      <c r="AU96" s="137" t="s">
        <v>79</v>
      </c>
      <c r="AV96" s="11" t="s">
        <v>79</v>
      </c>
      <c r="AW96" s="11" t="s">
        <v>31</v>
      </c>
      <c r="AX96" s="11" t="s">
        <v>77</v>
      </c>
      <c r="AY96" s="137" t="s">
        <v>121</v>
      </c>
    </row>
    <row r="97" spans="2:65" s="1" customFormat="1" ht="20.45" customHeight="1">
      <c r="B97" s="121"/>
      <c r="C97" s="122" t="s">
        <v>142</v>
      </c>
      <c r="D97" s="122" t="s">
        <v>123</v>
      </c>
      <c r="E97" s="123" t="s">
        <v>703</v>
      </c>
      <c r="F97" s="124" t="s">
        <v>704</v>
      </c>
      <c r="G97" s="125" t="s">
        <v>126</v>
      </c>
      <c r="H97" s="126">
        <v>2.8</v>
      </c>
      <c r="I97" s="260">
        <v>0</v>
      </c>
      <c r="J97" s="127">
        <f>ROUND(I97*H97,2)</f>
        <v>0</v>
      </c>
      <c r="K97" s="124" t="s">
        <v>127</v>
      </c>
      <c r="L97" s="26"/>
      <c r="M97" s="46" t="s">
        <v>3</v>
      </c>
      <c r="N97" s="128" t="s">
        <v>40</v>
      </c>
      <c r="O97" s="129">
        <v>16.002</v>
      </c>
      <c r="P97" s="129">
        <f>O97*H97</f>
        <v>44.80559999999999</v>
      </c>
      <c r="Q97" s="129">
        <v>0</v>
      </c>
      <c r="R97" s="129">
        <f>Q97*H97</f>
        <v>0</v>
      </c>
      <c r="S97" s="129">
        <v>0</v>
      </c>
      <c r="T97" s="130">
        <f>S97*H97</f>
        <v>0</v>
      </c>
      <c r="AR97" s="15" t="s">
        <v>128</v>
      </c>
      <c r="AT97" s="15" t="s">
        <v>123</v>
      </c>
      <c r="AU97" s="15" t="s">
        <v>79</v>
      </c>
      <c r="AY97" s="15" t="s">
        <v>121</v>
      </c>
      <c r="BE97" s="131">
        <f>IF(N97="základní",J97,0)</f>
        <v>0</v>
      </c>
      <c r="BF97" s="131">
        <f>IF(N97="snížená",J97,0)</f>
        <v>0</v>
      </c>
      <c r="BG97" s="131">
        <f>IF(N97="zákl. přenesená",J97,0)</f>
        <v>0</v>
      </c>
      <c r="BH97" s="131">
        <f>IF(N97="sníž. přenesená",J97,0)</f>
        <v>0</v>
      </c>
      <c r="BI97" s="131">
        <f>IF(N97="nulová",J97,0)</f>
        <v>0</v>
      </c>
      <c r="BJ97" s="15" t="s">
        <v>77</v>
      </c>
      <c r="BK97" s="131">
        <f>ROUND(I97*H97,2)</f>
        <v>0</v>
      </c>
      <c r="BL97" s="15" t="s">
        <v>128</v>
      </c>
      <c r="BM97" s="15" t="s">
        <v>846</v>
      </c>
    </row>
    <row r="98" spans="2:47" s="1" customFormat="1" ht="29.25">
      <c r="B98" s="26"/>
      <c r="D98" s="132" t="s">
        <v>130</v>
      </c>
      <c r="F98" s="133" t="s">
        <v>706</v>
      </c>
      <c r="L98" s="26"/>
      <c r="M98" s="134"/>
      <c r="N98" s="47"/>
      <c r="O98" s="47"/>
      <c r="P98" s="47"/>
      <c r="Q98" s="47"/>
      <c r="R98" s="47"/>
      <c r="S98" s="47"/>
      <c r="T98" s="48"/>
      <c r="AT98" s="15" t="s">
        <v>130</v>
      </c>
      <c r="AU98" s="15" t="s">
        <v>79</v>
      </c>
    </row>
    <row r="99" spans="2:47" s="1" customFormat="1" ht="165.75">
      <c r="B99" s="26"/>
      <c r="D99" s="132" t="s">
        <v>132</v>
      </c>
      <c r="F99" s="135" t="s">
        <v>707</v>
      </c>
      <c r="L99" s="26"/>
      <c r="M99" s="134"/>
      <c r="N99" s="47"/>
      <c r="O99" s="47"/>
      <c r="P99" s="47"/>
      <c r="Q99" s="47"/>
      <c r="R99" s="47"/>
      <c r="S99" s="47"/>
      <c r="T99" s="48"/>
      <c r="AT99" s="15" t="s">
        <v>132</v>
      </c>
      <c r="AU99" s="15" t="s">
        <v>79</v>
      </c>
    </row>
    <row r="100" spans="2:51" s="11" customFormat="1" ht="12">
      <c r="B100" s="136"/>
      <c r="D100" s="132" t="s">
        <v>134</v>
      </c>
      <c r="E100" s="137" t="s">
        <v>3</v>
      </c>
      <c r="F100" s="138" t="s">
        <v>708</v>
      </c>
      <c r="H100" s="139">
        <v>2.8</v>
      </c>
      <c r="L100" s="136"/>
      <c r="M100" s="140"/>
      <c r="N100" s="141"/>
      <c r="O100" s="141"/>
      <c r="P100" s="141"/>
      <c r="Q100" s="141"/>
      <c r="R100" s="141"/>
      <c r="S100" s="141"/>
      <c r="T100" s="142"/>
      <c r="AT100" s="137" t="s">
        <v>134</v>
      </c>
      <c r="AU100" s="137" t="s">
        <v>79</v>
      </c>
      <c r="AV100" s="11" t="s">
        <v>79</v>
      </c>
      <c r="AW100" s="11" t="s">
        <v>31</v>
      </c>
      <c r="AX100" s="11" t="s">
        <v>77</v>
      </c>
      <c r="AY100" s="137" t="s">
        <v>121</v>
      </c>
    </row>
    <row r="101" spans="2:65" s="1" customFormat="1" ht="20.45" customHeight="1">
      <c r="B101" s="121"/>
      <c r="C101" s="122" t="s">
        <v>128</v>
      </c>
      <c r="D101" s="122" t="s">
        <v>123</v>
      </c>
      <c r="E101" s="123" t="s">
        <v>709</v>
      </c>
      <c r="F101" s="124" t="s">
        <v>710</v>
      </c>
      <c r="G101" s="125" t="s">
        <v>126</v>
      </c>
      <c r="H101" s="126">
        <v>32.2</v>
      </c>
      <c r="I101" s="260">
        <v>0</v>
      </c>
      <c r="J101" s="127">
        <f>ROUND(I101*H101,2)</f>
        <v>0</v>
      </c>
      <c r="K101" s="124" t="s">
        <v>127</v>
      </c>
      <c r="L101" s="26"/>
      <c r="M101" s="46" t="s">
        <v>3</v>
      </c>
      <c r="N101" s="128" t="s">
        <v>40</v>
      </c>
      <c r="O101" s="129">
        <v>0.368</v>
      </c>
      <c r="P101" s="129">
        <f>O101*H101</f>
        <v>11.8496</v>
      </c>
      <c r="Q101" s="129">
        <v>0</v>
      </c>
      <c r="R101" s="129">
        <f>Q101*H101</f>
        <v>0</v>
      </c>
      <c r="S101" s="129">
        <v>0</v>
      </c>
      <c r="T101" s="130">
        <f>S101*H101</f>
        <v>0</v>
      </c>
      <c r="AR101" s="15" t="s">
        <v>128</v>
      </c>
      <c r="AT101" s="15" t="s">
        <v>123</v>
      </c>
      <c r="AU101" s="15" t="s">
        <v>79</v>
      </c>
      <c r="AY101" s="15" t="s">
        <v>121</v>
      </c>
      <c r="BE101" s="131">
        <f>IF(N101="základní",J101,0)</f>
        <v>0</v>
      </c>
      <c r="BF101" s="131">
        <f>IF(N101="snížená",J101,0)</f>
        <v>0</v>
      </c>
      <c r="BG101" s="131">
        <f>IF(N101="zákl. přenesená",J101,0)</f>
        <v>0</v>
      </c>
      <c r="BH101" s="131">
        <f>IF(N101="sníž. přenesená",J101,0)</f>
        <v>0</v>
      </c>
      <c r="BI101" s="131">
        <f>IF(N101="nulová",J101,0)</f>
        <v>0</v>
      </c>
      <c r="BJ101" s="15" t="s">
        <v>77</v>
      </c>
      <c r="BK101" s="131">
        <f>ROUND(I101*H101,2)</f>
        <v>0</v>
      </c>
      <c r="BL101" s="15" t="s">
        <v>128</v>
      </c>
      <c r="BM101" s="15" t="s">
        <v>847</v>
      </c>
    </row>
    <row r="102" spans="2:47" s="1" customFormat="1" ht="19.5">
      <c r="B102" s="26"/>
      <c r="D102" s="132" t="s">
        <v>130</v>
      </c>
      <c r="F102" s="133" t="s">
        <v>712</v>
      </c>
      <c r="L102" s="26"/>
      <c r="M102" s="134"/>
      <c r="N102" s="47"/>
      <c r="O102" s="47"/>
      <c r="P102" s="47"/>
      <c r="Q102" s="47"/>
      <c r="R102" s="47"/>
      <c r="S102" s="47"/>
      <c r="T102" s="48"/>
      <c r="AT102" s="15" t="s">
        <v>130</v>
      </c>
      <c r="AU102" s="15" t="s">
        <v>79</v>
      </c>
    </row>
    <row r="103" spans="2:47" s="1" customFormat="1" ht="97.5">
      <c r="B103" s="26"/>
      <c r="D103" s="132" t="s">
        <v>132</v>
      </c>
      <c r="F103" s="135" t="s">
        <v>713</v>
      </c>
      <c r="L103" s="26"/>
      <c r="M103" s="134"/>
      <c r="N103" s="47"/>
      <c r="O103" s="47"/>
      <c r="P103" s="47"/>
      <c r="Q103" s="47"/>
      <c r="R103" s="47"/>
      <c r="S103" s="47"/>
      <c r="T103" s="48"/>
      <c r="AT103" s="15" t="s">
        <v>132</v>
      </c>
      <c r="AU103" s="15" t="s">
        <v>79</v>
      </c>
    </row>
    <row r="104" spans="2:51" s="11" customFormat="1" ht="12">
      <c r="B104" s="136"/>
      <c r="D104" s="132" t="s">
        <v>134</v>
      </c>
      <c r="E104" s="137" t="s">
        <v>3</v>
      </c>
      <c r="F104" s="138" t="s">
        <v>848</v>
      </c>
      <c r="H104" s="139">
        <v>32.2</v>
      </c>
      <c r="L104" s="136"/>
      <c r="M104" s="140"/>
      <c r="N104" s="141"/>
      <c r="O104" s="141"/>
      <c r="P104" s="141"/>
      <c r="Q104" s="141"/>
      <c r="R104" s="141"/>
      <c r="S104" s="141"/>
      <c r="T104" s="142"/>
      <c r="AT104" s="137" t="s">
        <v>134</v>
      </c>
      <c r="AU104" s="137" t="s">
        <v>79</v>
      </c>
      <c r="AV104" s="11" t="s">
        <v>79</v>
      </c>
      <c r="AW104" s="11" t="s">
        <v>31</v>
      </c>
      <c r="AX104" s="11" t="s">
        <v>77</v>
      </c>
      <c r="AY104" s="137" t="s">
        <v>121</v>
      </c>
    </row>
    <row r="105" spans="2:65" s="1" customFormat="1" ht="20.45" customHeight="1">
      <c r="B105" s="121"/>
      <c r="C105" s="122" t="s">
        <v>154</v>
      </c>
      <c r="D105" s="122" t="s">
        <v>123</v>
      </c>
      <c r="E105" s="123" t="s">
        <v>715</v>
      </c>
      <c r="F105" s="124" t="s">
        <v>716</v>
      </c>
      <c r="G105" s="125" t="s">
        <v>126</v>
      </c>
      <c r="H105" s="126">
        <v>32.2</v>
      </c>
      <c r="I105" s="260">
        <v>0</v>
      </c>
      <c r="J105" s="127">
        <f>ROUND(I105*H105,2)</f>
        <v>0</v>
      </c>
      <c r="K105" s="124" t="s">
        <v>127</v>
      </c>
      <c r="L105" s="26"/>
      <c r="M105" s="46" t="s">
        <v>3</v>
      </c>
      <c r="N105" s="128" t="s">
        <v>40</v>
      </c>
      <c r="O105" s="129">
        <v>0.058</v>
      </c>
      <c r="P105" s="129">
        <f>O105*H105</f>
        <v>1.8676000000000001</v>
      </c>
      <c r="Q105" s="129">
        <v>0</v>
      </c>
      <c r="R105" s="129">
        <f>Q105*H105</f>
        <v>0</v>
      </c>
      <c r="S105" s="129">
        <v>0</v>
      </c>
      <c r="T105" s="130">
        <f>S105*H105</f>
        <v>0</v>
      </c>
      <c r="AR105" s="15" t="s">
        <v>128</v>
      </c>
      <c r="AT105" s="15" t="s">
        <v>123</v>
      </c>
      <c r="AU105" s="15" t="s">
        <v>79</v>
      </c>
      <c r="AY105" s="15" t="s">
        <v>121</v>
      </c>
      <c r="BE105" s="131">
        <f>IF(N105="základní",J105,0)</f>
        <v>0</v>
      </c>
      <c r="BF105" s="131">
        <f>IF(N105="snížená",J105,0)</f>
        <v>0</v>
      </c>
      <c r="BG105" s="131">
        <f>IF(N105="zákl. přenesená",J105,0)</f>
        <v>0</v>
      </c>
      <c r="BH105" s="131">
        <f>IF(N105="sníž. přenesená",J105,0)</f>
        <v>0</v>
      </c>
      <c r="BI105" s="131">
        <f>IF(N105="nulová",J105,0)</f>
        <v>0</v>
      </c>
      <c r="BJ105" s="15" t="s">
        <v>77</v>
      </c>
      <c r="BK105" s="131">
        <f>ROUND(I105*H105,2)</f>
        <v>0</v>
      </c>
      <c r="BL105" s="15" t="s">
        <v>128</v>
      </c>
      <c r="BM105" s="15" t="s">
        <v>849</v>
      </c>
    </row>
    <row r="106" spans="2:47" s="1" customFormat="1" ht="19.5">
      <c r="B106" s="26"/>
      <c r="D106" s="132" t="s">
        <v>130</v>
      </c>
      <c r="F106" s="133" t="s">
        <v>718</v>
      </c>
      <c r="L106" s="26"/>
      <c r="M106" s="134"/>
      <c r="N106" s="47"/>
      <c r="O106" s="47"/>
      <c r="P106" s="47"/>
      <c r="Q106" s="47"/>
      <c r="R106" s="47"/>
      <c r="S106" s="47"/>
      <c r="T106" s="48"/>
      <c r="AT106" s="15" t="s">
        <v>130</v>
      </c>
      <c r="AU106" s="15" t="s">
        <v>79</v>
      </c>
    </row>
    <row r="107" spans="2:47" s="1" customFormat="1" ht="97.5">
      <c r="B107" s="26"/>
      <c r="D107" s="132" t="s">
        <v>132</v>
      </c>
      <c r="F107" s="135" t="s">
        <v>713</v>
      </c>
      <c r="L107" s="26"/>
      <c r="M107" s="134"/>
      <c r="N107" s="47"/>
      <c r="O107" s="47"/>
      <c r="P107" s="47"/>
      <c r="Q107" s="47"/>
      <c r="R107" s="47"/>
      <c r="S107" s="47"/>
      <c r="T107" s="48"/>
      <c r="AT107" s="15" t="s">
        <v>132</v>
      </c>
      <c r="AU107" s="15" t="s">
        <v>79</v>
      </c>
    </row>
    <row r="108" spans="2:51" s="11" customFormat="1" ht="12">
      <c r="B108" s="136"/>
      <c r="D108" s="132" t="s">
        <v>134</v>
      </c>
      <c r="E108" s="137" t="s">
        <v>3</v>
      </c>
      <c r="F108" s="138" t="s">
        <v>848</v>
      </c>
      <c r="H108" s="139">
        <v>32.2</v>
      </c>
      <c r="L108" s="136"/>
      <c r="M108" s="140"/>
      <c r="N108" s="141"/>
      <c r="O108" s="141"/>
      <c r="P108" s="141"/>
      <c r="Q108" s="141"/>
      <c r="R108" s="141"/>
      <c r="S108" s="141"/>
      <c r="T108" s="142"/>
      <c r="AT108" s="137" t="s">
        <v>134</v>
      </c>
      <c r="AU108" s="137" t="s">
        <v>79</v>
      </c>
      <c r="AV108" s="11" t="s">
        <v>79</v>
      </c>
      <c r="AW108" s="11" t="s">
        <v>31</v>
      </c>
      <c r="AX108" s="11" t="s">
        <v>77</v>
      </c>
      <c r="AY108" s="137" t="s">
        <v>121</v>
      </c>
    </row>
    <row r="109" spans="2:65" s="1" customFormat="1" ht="20.45" customHeight="1">
      <c r="B109" s="121"/>
      <c r="C109" s="122" t="s">
        <v>160</v>
      </c>
      <c r="D109" s="122" t="s">
        <v>123</v>
      </c>
      <c r="E109" s="123" t="s">
        <v>248</v>
      </c>
      <c r="F109" s="124" t="s">
        <v>249</v>
      </c>
      <c r="G109" s="125" t="s">
        <v>126</v>
      </c>
      <c r="H109" s="126">
        <v>32.2</v>
      </c>
      <c r="I109" s="260">
        <v>0</v>
      </c>
      <c r="J109" s="127">
        <f>ROUND(I109*H109,2)</f>
        <v>0</v>
      </c>
      <c r="K109" s="124" t="s">
        <v>127</v>
      </c>
      <c r="L109" s="26"/>
      <c r="M109" s="46" t="s">
        <v>3</v>
      </c>
      <c r="N109" s="128" t="s">
        <v>40</v>
      </c>
      <c r="O109" s="129">
        <v>0.345</v>
      </c>
      <c r="P109" s="129">
        <f>O109*H109</f>
        <v>11.109</v>
      </c>
      <c r="Q109" s="129">
        <v>0</v>
      </c>
      <c r="R109" s="129">
        <f>Q109*H109</f>
        <v>0</v>
      </c>
      <c r="S109" s="129">
        <v>0</v>
      </c>
      <c r="T109" s="130">
        <f>S109*H109</f>
        <v>0</v>
      </c>
      <c r="AR109" s="15" t="s">
        <v>128</v>
      </c>
      <c r="AT109" s="15" t="s">
        <v>123</v>
      </c>
      <c r="AU109" s="15" t="s">
        <v>79</v>
      </c>
      <c r="AY109" s="15" t="s">
        <v>121</v>
      </c>
      <c r="BE109" s="131">
        <f>IF(N109="základní",J109,0)</f>
        <v>0</v>
      </c>
      <c r="BF109" s="131">
        <f>IF(N109="snížená",J109,0)</f>
        <v>0</v>
      </c>
      <c r="BG109" s="131">
        <f>IF(N109="zákl. přenesená",J109,0)</f>
        <v>0</v>
      </c>
      <c r="BH109" s="131">
        <f>IF(N109="sníž. přenesená",J109,0)</f>
        <v>0</v>
      </c>
      <c r="BI109" s="131">
        <f>IF(N109="nulová",J109,0)</f>
        <v>0</v>
      </c>
      <c r="BJ109" s="15" t="s">
        <v>77</v>
      </c>
      <c r="BK109" s="131">
        <f>ROUND(I109*H109,2)</f>
        <v>0</v>
      </c>
      <c r="BL109" s="15" t="s">
        <v>128</v>
      </c>
      <c r="BM109" s="15" t="s">
        <v>850</v>
      </c>
    </row>
    <row r="110" spans="2:47" s="1" customFormat="1" ht="19.5">
      <c r="B110" s="26"/>
      <c r="D110" s="132" t="s">
        <v>130</v>
      </c>
      <c r="F110" s="133" t="s">
        <v>251</v>
      </c>
      <c r="L110" s="26"/>
      <c r="M110" s="134"/>
      <c r="N110" s="47"/>
      <c r="O110" s="47"/>
      <c r="P110" s="47"/>
      <c r="Q110" s="47"/>
      <c r="R110" s="47"/>
      <c r="S110" s="47"/>
      <c r="T110" s="48"/>
      <c r="AT110" s="15" t="s">
        <v>130</v>
      </c>
      <c r="AU110" s="15" t="s">
        <v>79</v>
      </c>
    </row>
    <row r="111" spans="2:47" s="1" customFormat="1" ht="87.75">
      <c r="B111" s="26"/>
      <c r="D111" s="132" t="s">
        <v>132</v>
      </c>
      <c r="F111" s="135" t="s">
        <v>252</v>
      </c>
      <c r="L111" s="26"/>
      <c r="M111" s="134"/>
      <c r="N111" s="47"/>
      <c r="O111" s="47"/>
      <c r="P111" s="47"/>
      <c r="Q111" s="47"/>
      <c r="R111" s="47"/>
      <c r="S111" s="47"/>
      <c r="T111" s="48"/>
      <c r="AT111" s="15" t="s">
        <v>132</v>
      </c>
      <c r="AU111" s="15" t="s">
        <v>79</v>
      </c>
    </row>
    <row r="112" spans="2:51" s="11" customFormat="1" ht="12">
      <c r="B112" s="136"/>
      <c r="D112" s="132" t="s">
        <v>134</v>
      </c>
      <c r="E112" s="137" t="s">
        <v>3</v>
      </c>
      <c r="F112" s="138" t="s">
        <v>848</v>
      </c>
      <c r="H112" s="139">
        <v>32.2</v>
      </c>
      <c r="L112" s="136"/>
      <c r="M112" s="140"/>
      <c r="N112" s="141"/>
      <c r="O112" s="141"/>
      <c r="P112" s="141"/>
      <c r="Q112" s="141"/>
      <c r="R112" s="141"/>
      <c r="S112" s="141"/>
      <c r="T112" s="142"/>
      <c r="AT112" s="137" t="s">
        <v>134</v>
      </c>
      <c r="AU112" s="137" t="s">
        <v>79</v>
      </c>
      <c r="AV112" s="11" t="s">
        <v>79</v>
      </c>
      <c r="AW112" s="11" t="s">
        <v>31</v>
      </c>
      <c r="AX112" s="11" t="s">
        <v>69</v>
      </c>
      <c r="AY112" s="137" t="s">
        <v>121</v>
      </c>
    </row>
    <row r="113" spans="2:65" s="1" customFormat="1" ht="20.45" customHeight="1">
      <c r="B113" s="121"/>
      <c r="C113" s="122" t="s">
        <v>168</v>
      </c>
      <c r="D113" s="122" t="s">
        <v>123</v>
      </c>
      <c r="E113" s="123" t="s">
        <v>720</v>
      </c>
      <c r="F113" s="124" t="s">
        <v>721</v>
      </c>
      <c r="G113" s="125" t="s">
        <v>126</v>
      </c>
      <c r="H113" s="126">
        <v>2.8</v>
      </c>
      <c r="I113" s="260">
        <v>0</v>
      </c>
      <c r="J113" s="127">
        <f>ROUND(I113*H113,2)</f>
        <v>0</v>
      </c>
      <c r="K113" s="124" t="s">
        <v>127</v>
      </c>
      <c r="L113" s="26"/>
      <c r="M113" s="46" t="s">
        <v>3</v>
      </c>
      <c r="N113" s="128" t="s">
        <v>40</v>
      </c>
      <c r="O113" s="129">
        <v>0.484</v>
      </c>
      <c r="P113" s="129">
        <f>O113*H113</f>
        <v>1.3552</v>
      </c>
      <c r="Q113" s="129">
        <v>0</v>
      </c>
      <c r="R113" s="129">
        <f>Q113*H113</f>
        <v>0</v>
      </c>
      <c r="S113" s="129">
        <v>0</v>
      </c>
      <c r="T113" s="130">
        <f>S113*H113</f>
        <v>0</v>
      </c>
      <c r="AR113" s="15" t="s">
        <v>128</v>
      </c>
      <c r="AT113" s="15" t="s">
        <v>123</v>
      </c>
      <c r="AU113" s="15" t="s">
        <v>79</v>
      </c>
      <c r="AY113" s="15" t="s">
        <v>121</v>
      </c>
      <c r="BE113" s="131">
        <f>IF(N113="základní",J113,0)</f>
        <v>0</v>
      </c>
      <c r="BF113" s="131">
        <f>IF(N113="snížená",J113,0)</f>
        <v>0</v>
      </c>
      <c r="BG113" s="131">
        <f>IF(N113="zákl. přenesená",J113,0)</f>
        <v>0</v>
      </c>
      <c r="BH113" s="131">
        <f>IF(N113="sníž. přenesená",J113,0)</f>
        <v>0</v>
      </c>
      <c r="BI113" s="131">
        <f>IF(N113="nulová",J113,0)</f>
        <v>0</v>
      </c>
      <c r="BJ113" s="15" t="s">
        <v>77</v>
      </c>
      <c r="BK113" s="131">
        <f>ROUND(I113*H113,2)</f>
        <v>0</v>
      </c>
      <c r="BL113" s="15" t="s">
        <v>128</v>
      </c>
      <c r="BM113" s="15" t="s">
        <v>851</v>
      </c>
    </row>
    <row r="114" spans="2:47" s="1" customFormat="1" ht="19.5">
      <c r="B114" s="26"/>
      <c r="D114" s="132" t="s">
        <v>130</v>
      </c>
      <c r="F114" s="133" t="s">
        <v>723</v>
      </c>
      <c r="L114" s="26"/>
      <c r="M114" s="134"/>
      <c r="N114" s="47"/>
      <c r="O114" s="47"/>
      <c r="P114" s="47"/>
      <c r="Q114" s="47"/>
      <c r="R114" s="47"/>
      <c r="S114" s="47"/>
      <c r="T114" s="48"/>
      <c r="AT114" s="15" t="s">
        <v>130</v>
      </c>
      <c r="AU114" s="15" t="s">
        <v>79</v>
      </c>
    </row>
    <row r="115" spans="2:47" s="1" customFormat="1" ht="87.75">
      <c r="B115" s="26"/>
      <c r="D115" s="132" t="s">
        <v>132</v>
      </c>
      <c r="F115" s="135" t="s">
        <v>252</v>
      </c>
      <c r="L115" s="26"/>
      <c r="M115" s="134"/>
      <c r="N115" s="47"/>
      <c r="O115" s="47"/>
      <c r="P115" s="47"/>
      <c r="Q115" s="47"/>
      <c r="R115" s="47"/>
      <c r="S115" s="47"/>
      <c r="T115" s="48"/>
      <c r="AT115" s="15" t="s">
        <v>132</v>
      </c>
      <c r="AU115" s="15" t="s">
        <v>79</v>
      </c>
    </row>
    <row r="116" spans="2:51" s="11" customFormat="1" ht="12">
      <c r="B116" s="136"/>
      <c r="D116" s="132" t="s">
        <v>134</v>
      </c>
      <c r="E116" s="137" t="s">
        <v>3</v>
      </c>
      <c r="F116" s="138" t="s">
        <v>708</v>
      </c>
      <c r="H116" s="139">
        <v>2.8</v>
      </c>
      <c r="L116" s="136"/>
      <c r="M116" s="140"/>
      <c r="N116" s="141"/>
      <c r="O116" s="141"/>
      <c r="P116" s="141"/>
      <c r="Q116" s="141"/>
      <c r="R116" s="141"/>
      <c r="S116" s="141"/>
      <c r="T116" s="142"/>
      <c r="AT116" s="137" t="s">
        <v>134</v>
      </c>
      <c r="AU116" s="137" t="s">
        <v>79</v>
      </c>
      <c r="AV116" s="11" t="s">
        <v>79</v>
      </c>
      <c r="AW116" s="11" t="s">
        <v>31</v>
      </c>
      <c r="AX116" s="11" t="s">
        <v>77</v>
      </c>
      <c r="AY116" s="137" t="s">
        <v>121</v>
      </c>
    </row>
    <row r="117" spans="2:65" s="1" customFormat="1" ht="20.45" customHeight="1">
      <c r="B117" s="121"/>
      <c r="C117" s="122" t="s">
        <v>175</v>
      </c>
      <c r="D117" s="122" t="s">
        <v>123</v>
      </c>
      <c r="E117" s="123" t="s">
        <v>264</v>
      </c>
      <c r="F117" s="124" t="s">
        <v>265</v>
      </c>
      <c r="G117" s="125" t="s">
        <v>126</v>
      </c>
      <c r="H117" s="126">
        <v>32.2</v>
      </c>
      <c r="I117" s="260">
        <v>0</v>
      </c>
      <c r="J117" s="127">
        <v>0</v>
      </c>
      <c r="K117" s="124" t="s">
        <v>127</v>
      </c>
      <c r="L117" s="26"/>
      <c r="M117" s="46" t="s">
        <v>3</v>
      </c>
      <c r="N117" s="128" t="s">
        <v>40</v>
      </c>
      <c r="O117" s="129">
        <v>0.083</v>
      </c>
      <c r="P117" s="129">
        <f>O117*H117</f>
        <v>2.6726000000000005</v>
      </c>
      <c r="Q117" s="129">
        <v>0</v>
      </c>
      <c r="R117" s="129">
        <f>Q117*H117</f>
        <v>0</v>
      </c>
      <c r="S117" s="129">
        <v>0</v>
      </c>
      <c r="T117" s="130">
        <f>S117*H117</f>
        <v>0</v>
      </c>
      <c r="AR117" s="15" t="s">
        <v>128</v>
      </c>
      <c r="AT117" s="15" t="s">
        <v>123</v>
      </c>
      <c r="AU117" s="15" t="s">
        <v>79</v>
      </c>
      <c r="AY117" s="15" t="s">
        <v>121</v>
      </c>
      <c r="BE117" s="131">
        <f>IF(N117="základní",J117,0)</f>
        <v>0</v>
      </c>
      <c r="BF117" s="131">
        <f>IF(N117="snížená",J117,0)</f>
        <v>0</v>
      </c>
      <c r="BG117" s="131">
        <f>IF(N117="zákl. přenesená",J117,0)</f>
        <v>0</v>
      </c>
      <c r="BH117" s="131">
        <f>IF(N117="sníž. přenesená",J117,0)</f>
        <v>0</v>
      </c>
      <c r="BI117" s="131">
        <f>IF(N117="nulová",J117,0)</f>
        <v>0</v>
      </c>
      <c r="BJ117" s="15" t="s">
        <v>77</v>
      </c>
      <c r="BK117" s="131">
        <f>ROUND(I117*H117,2)</f>
        <v>0</v>
      </c>
      <c r="BL117" s="15" t="s">
        <v>128</v>
      </c>
      <c r="BM117" s="15" t="s">
        <v>852</v>
      </c>
    </row>
    <row r="118" spans="2:47" s="1" customFormat="1" ht="19.5">
      <c r="B118" s="26"/>
      <c r="D118" s="132" t="s">
        <v>130</v>
      </c>
      <c r="F118" s="133" t="s">
        <v>267</v>
      </c>
      <c r="L118" s="26"/>
      <c r="M118" s="134"/>
      <c r="N118" s="47"/>
      <c r="O118" s="47"/>
      <c r="P118" s="47"/>
      <c r="Q118" s="47"/>
      <c r="R118" s="47"/>
      <c r="S118" s="47"/>
      <c r="T118" s="48"/>
      <c r="AT118" s="15" t="s">
        <v>130</v>
      </c>
      <c r="AU118" s="15" t="s">
        <v>79</v>
      </c>
    </row>
    <row r="119" spans="2:47" s="1" customFormat="1" ht="146.25">
      <c r="B119" s="26"/>
      <c r="D119" s="132" t="s">
        <v>132</v>
      </c>
      <c r="F119" s="135" t="s">
        <v>268</v>
      </c>
      <c r="L119" s="26"/>
      <c r="M119" s="134"/>
      <c r="N119" s="47"/>
      <c r="O119" s="47"/>
      <c r="P119" s="47"/>
      <c r="Q119" s="47"/>
      <c r="R119" s="47"/>
      <c r="S119" s="47"/>
      <c r="T119" s="48"/>
      <c r="AT119" s="15" t="s">
        <v>132</v>
      </c>
      <c r="AU119" s="15" t="s">
        <v>79</v>
      </c>
    </row>
    <row r="120" spans="2:51" s="11" customFormat="1" ht="12">
      <c r="B120" s="136"/>
      <c r="D120" s="132" t="s">
        <v>134</v>
      </c>
      <c r="E120" s="137" t="s">
        <v>3</v>
      </c>
      <c r="F120" s="138" t="s">
        <v>848</v>
      </c>
      <c r="H120" s="139">
        <v>32.2</v>
      </c>
      <c r="L120" s="136"/>
      <c r="M120" s="140"/>
      <c r="N120" s="141"/>
      <c r="O120" s="141"/>
      <c r="P120" s="141"/>
      <c r="Q120" s="141"/>
      <c r="R120" s="141"/>
      <c r="S120" s="141"/>
      <c r="T120" s="142"/>
      <c r="AT120" s="137" t="s">
        <v>134</v>
      </c>
      <c r="AU120" s="137" t="s">
        <v>79</v>
      </c>
      <c r="AV120" s="11" t="s">
        <v>79</v>
      </c>
      <c r="AW120" s="11" t="s">
        <v>31</v>
      </c>
      <c r="AX120" s="11" t="s">
        <v>69</v>
      </c>
      <c r="AY120" s="137" t="s">
        <v>121</v>
      </c>
    </row>
    <row r="121" spans="2:65" s="1" customFormat="1" ht="20.45" customHeight="1">
      <c r="B121" s="121"/>
      <c r="C121" s="122" t="s">
        <v>183</v>
      </c>
      <c r="D121" s="122" t="s">
        <v>123</v>
      </c>
      <c r="E121" s="123" t="s">
        <v>725</v>
      </c>
      <c r="F121" s="124" t="s">
        <v>726</v>
      </c>
      <c r="G121" s="125" t="s">
        <v>126</v>
      </c>
      <c r="H121" s="126">
        <v>2.8</v>
      </c>
      <c r="I121" s="260">
        <v>0</v>
      </c>
      <c r="J121" s="127">
        <f>ROUND(I121*H121,2)</f>
        <v>0</v>
      </c>
      <c r="K121" s="124" t="s">
        <v>127</v>
      </c>
      <c r="L121" s="26"/>
      <c r="M121" s="46" t="s">
        <v>3</v>
      </c>
      <c r="N121" s="128" t="s">
        <v>40</v>
      </c>
      <c r="O121" s="129">
        <v>0.106</v>
      </c>
      <c r="P121" s="129">
        <f>O121*H121</f>
        <v>0.29679999999999995</v>
      </c>
      <c r="Q121" s="129">
        <v>0</v>
      </c>
      <c r="R121" s="129">
        <f>Q121*H121</f>
        <v>0</v>
      </c>
      <c r="S121" s="129">
        <v>0</v>
      </c>
      <c r="T121" s="130">
        <f>S121*H121</f>
        <v>0</v>
      </c>
      <c r="AR121" s="15" t="s">
        <v>128</v>
      </c>
      <c r="AT121" s="15" t="s">
        <v>123</v>
      </c>
      <c r="AU121" s="15" t="s">
        <v>79</v>
      </c>
      <c r="AY121" s="15" t="s">
        <v>121</v>
      </c>
      <c r="BE121" s="131">
        <f>IF(N121="základní",J121,0)</f>
        <v>0</v>
      </c>
      <c r="BF121" s="131">
        <f>IF(N121="snížená",J121,0)</f>
        <v>0</v>
      </c>
      <c r="BG121" s="131">
        <f>IF(N121="zákl. přenesená",J121,0)</f>
        <v>0</v>
      </c>
      <c r="BH121" s="131">
        <f>IF(N121="sníž. přenesená",J121,0)</f>
        <v>0</v>
      </c>
      <c r="BI121" s="131">
        <f>IF(N121="nulová",J121,0)</f>
        <v>0</v>
      </c>
      <c r="BJ121" s="15" t="s">
        <v>77</v>
      </c>
      <c r="BK121" s="131">
        <f>ROUND(I121*H121,2)</f>
        <v>0</v>
      </c>
      <c r="BL121" s="15" t="s">
        <v>128</v>
      </c>
      <c r="BM121" s="15" t="s">
        <v>853</v>
      </c>
    </row>
    <row r="122" spans="2:47" s="1" customFormat="1" ht="19.5">
      <c r="B122" s="26"/>
      <c r="D122" s="132" t="s">
        <v>130</v>
      </c>
      <c r="F122" s="133" t="s">
        <v>728</v>
      </c>
      <c r="L122" s="26"/>
      <c r="M122" s="134"/>
      <c r="N122" s="47"/>
      <c r="O122" s="47"/>
      <c r="P122" s="47"/>
      <c r="Q122" s="47"/>
      <c r="R122" s="47"/>
      <c r="S122" s="47"/>
      <c r="T122" s="48"/>
      <c r="AT122" s="15" t="s">
        <v>130</v>
      </c>
      <c r="AU122" s="15" t="s">
        <v>79</v>
      </c>
    </row>
    <row r="123" spans="2:47" s="1" customFormat="1" ht="146.25">
      <c r="B123" s="26"/>
      <c r="D123" s="132" t="s">
        <v>132</v>
      </c>
      <c r="F123" s="135" t="s">
        <v>268</v>
      </c>
      <c r="L123" s="26"/>
      <c r="M123" s="134"/>
      <c r="N123" s="47"/>
      <c r="O123" s="47"/>
      <c r="P123" s="47"/>
      <c r="Q123" s="47"/>
      <c r="R123" s="47"/>
      <c r="S123" s="47"/>
      <c r="T123" s="48"/>
      <c r="AT123" s="15" t="s">
        <v>132</v>
      </c>
      <c r="AU123" s="15" t="s">
        <v>79</v>
      </c>
    </row>
    <row r="124" spans="2:51" s="11" customFormat="1" ht="12">
      <c r="B124" s="136"/>
      <c r="D124" s="132" t="s">
        <v>134</v>
      </c>
      <c r="E124" s="137" t="s">
        <v>3</v>
      </c>
      <c r="F124" s="138" t="s">
        <v>708</v>
      </c>
      <c r="H124" s="139">
        <v>2.8</v>
      </c>
      <c r="L124" s="136"/>
      <c r="M124" s="140"/>
      <c r="N124" s="141"/>
      <c r="O124" s="141"/>
      <c r="P124" s="141"/>
      <c r="Q124" s="141"/>
      <c r="R124" s="141"/>
      <c r="S124" s="141"/>
      <c r="T124" s="142"/>
      <c r="AT124" s="137" t="s">
        <v>134</v>
      </c>
      <c r="AU124" s="137" t="s">
        <v>79</v>
      </c>
      <c r="AV124" s="11" t="s">
        <v>79</v>
      </c>
      <c r="AW124" s="11" t="s">
        <v>31</v>
      </c>
      <c r="AX124" s="11" t="s">
        <v>77</v>
      </c>
      <c r="AY124" s="137" t="s">
        <v>121</v>
      </c>
    </row>
    <row r="125" spans="2:65" s="1" customFormat="1" ht="20.45" customHeight="1">
      <c r="B125" s="121"/>
      <c r="C125" s="122" t="s">
        <v>190</v>
      </c>
      <c r="D125" s="122" t="s">
        <v>123</v>
      </c>
      <c r="E125" s="123" t="s">
        <v>276</v>
      </c>
      <c r="F125" s="124" t="s">
        <v>277</v>
      </c>
      <c r="G125" s="125" t="s">
        <v>126</v>
      </c>
      <c r="H125" s="126">
        <v>32.2</v>
      </c>
      <c r="I125" s="260">
        <v>0</v>
      </c>
      <c r="J125" s="127">
        <f>ROUND(I125*H125,2)</f>
        <v>0</v>
      </c>
      <c r="K125" s="124" t="s">
        <v>127</v>
      </c>
      <c r="L125" s="26"/>
      <c r="M125" s="46" t="s">
        <v>3</v>
      </c>
      <c r="N125" s="128" t="s">
        <v>40</v>
      </c>
      <c r="O125" s="129">
        <v>0.652</v>
      </c>
      <c r="P125" s="129">
        <f>O125*H125</f>
        <v>20.994400000000002</v>
      </c>
      <c r="Q125" s="129">
        <v>0</v>
      </c>
      <c r="R125" s="129">
        <f>Q125*H125</f>
        <v>0</v>
      </c>
      <c r="S125" s="129">
        <v>0</v>
      </c>
      <c r="T125" s="130">
        <f>S125*H125</f>
        <v>0</v>
      </c>
      <c r="AR125" s="15" t="s">
        <v>128</v>
      </c>
      <c r="AT125" s="15" t="s">
        <v>123</v>
      </c>
      <c r="AU125" s="15" t="s">
        <v>79</v>
      </c>
      <c r="AY125" s="15" t="s">
        <v>121</v>
      </c>
      <c r="BE125" s="131">
        <f>IF(N125="základní",J125,0)</f>
        <v>0</v>
      </c>
      <c r="BF125" s="131">
        <f>IF(N125="snížená",J125,0)</f>
        <v>0</v>
      </c>
      <c r="BG125" s="131">
        <f>IF(N125="zákl. přenesená",J125,0)</f>
        <v>0</v>
      </c>
      <c r="BH125" s="131">
        <f>IF(N125="sníž. přenesená",J125,0)</f>
        <v>0</v>
      </c>
      <c r="BI125" s="131">
        <f>IF(N125="nulová",J125,0)</f>
        <v>0</v>
      </c>
      <c r="BJ125" s="15" t="s">
        <v>77</v>
      </c>
      <c r="BK125" s="131">
        <f>ROUND(I125*H125,2)</f>
        <v>0</v>
      </c>
      <c r="BL125" s="15" t="s">
        <v>128</v>
      </c>
      <c r="BM125" s="15" t="s">
        <v>854</v>
      </c>
    </row>
    <row r="126" spans="2:47" s="1" customFormat="1" ht="19.5">
      <c r="B126" s="26"/>
      <c r="D126" s="132" t="s">
        <v>130</v>
      </c>
      <c r="F126" s="133" t="s">
        <v>279</v>
      </c>
      <c r="L126" s="26"/>
      <c r="M126" s="134"/>
      <c r="N126" s="47"/>
      <c r="O126" s="47"/>
      <c r="P126" s="47"/>
      <c r="Q126" s="47"/>
      <c r="R126" s="47"/>
      <c r="S126" s="47"/>
      <c r="T126" s="48"/>
      <c r="AT126" s="15" t="s">
        <v>130</v>
      </c>
      <c r="AU126" s="15" t="s">
        <v>79</v>
      </c>
    </row>
    <row r="127" spans="2:47" s="1" customFormat="1" ht="117">
      <c r="B127" s="26"/>
      <c r="D127" s="132" t="s">
        <v>132</v>
      </c>
      <c r="F127" s="135" t="s">
        <v>280</v>
      </c>
      <c r="L127" s="26"/>
      <c r="M127" s="134"/>
      <c r="N127" s="47"/>
      <c r="O127" s="47"/>
      <c r="P127" s="47"/>
      <c r="Q127" s="47"/>
      <c r="R127" s="47"/>
      <c r="S127" s="47"/>
      <c r="T127" s="48"/>
      <c r="AT127" s="15" t="s">
        <v>132</v>
      </c>
      <c r="AU127" s="15" t="s">
        <v>79</v>
      </c>
    </row>
    <row r="128" spans="2:51" s="11" customFormat="1" ht="12">
      <c r="B128" s="136"/>
      <c r="D128" s="132" t="s">
        <v>134</v>
      </c>
      <c r="E128" s="137" t="s">
        <v>3</v>
      </c>
      <c r="F128" s="138" t="s">
        <v>848</v>
      </c>
      <c r="H128" s="139">
        <v>32.2</v>
      </c>
      <c r="L128" s="136"/>
      <c r="M128" s="140"/>
      <c r="N128" s="141"/>
      <c r="O128" s="141"/>
      <c r="P128" s="141"/>
      <c r="Q128" s="141"/>
      <c r="R128" s="141"/>
      <c r="S128" s="141"/>
      <c r="T128" s="142"/>
      <c r="AT128" s="137" t="s">
        <v>134</v>
      </c>
      <c r="AU128" s="137" t="s">
        <v>79</v>
      </c>
      <c r="AV128" s="11" t="s">
        <v>79</v>
      </c>
      <c r="AW128" s="11" t="s">
        <v>31</v>
      </c>
      <c r="AX128" s="11" t="s">
        <v>69</v>
      </c>
      <c r="AY128" s="137" t="s">
        <v>121</v>
      </c>
    </row>
    <row r="129" spans="2:65" s="1" customFormat="1" ht="20.45" customHeight="1">
      <c r="B129" s="121"/>
      <c r="C129" s="122" t="s">
        <v>197</v>
      </c>
      <c r="D129" s="122" t="s">
        <v>123</v>
      </c>
      <c r="E129" s="123" t="s">
        <v>730</v>
      </c>
      <c r="F129" s="124" t="s">
        <v>731</v>
      </c>
      <c r="G129" s="125" t="s">
        <v>126</v>
      </c>
      <c r="H129" s="126">
        <v>2.8</v>
      </c>
      <c r="I129" s="260">
        <v>0</v>
      </c>
      <c r="J129" s="127">
        <f>ROUND(I129*H129,2)</f>
        <v>0</v>
      </c>
      <c r="K129" s="124" t="s">
        <v>127</v>
      </c>
      <c r="L129" s="26"/>
      <c r="M129" s="46" t="s">
        <v>3</v>
      </c>
      <c r="N129" s="128" t="s">
        <v>40</v>
      </c>
      <c r="O129" s="129">
        <v>0.89</v>
      </c>
      <c r="P129" s="129">
        <f>O129*H129</f>
        <v>2.492</v>
      </c>
      <c r="Q129" s="129">
        <v>0</v>
      </c>
      <c r="R129" s="129">
        <f>Q129*H129</f>
        <v>0</v>
      </c>
      <c r="S129" s="129">
        <v>0</v>
      </c>
      <c r="T129" s="130">
        <f>S129*H129</f>
        <v>0</v>
      </c>
      <c r="AR129" s="15" t="s">
        <v>128</v>
      </c>
      <c r="AT129" s="15" t="s">
        <v>123</v>
      </c>
      <c r="AU129" s="15" t="s">
        <v>79</v>
      </c>
      <c r="AY129" s="15" t="s">
        <v>121</v>
      </c>
      <c r="BE129" s="131">
        <f>IF(N129="základní",J129,0)</f>
        <v>0</v>
      </c>
      <c r="BF129" s="131">
        <f>IF(N129="snížená",J129,0)</f>
        <v>0</v>
      </c>
      <c r="BG129" s="131">
        <f>IF(N129="zákl. přenesená",J129,0)</f>
        <v>0</v>
      </c>
      <c r="BH129" s="131">
        <f>IF(N129="sníž. přenesená",J129,0)</f>
        <v>0</v>
      </c>
      <c r="BI129" s="131">
        <f>IF(N129="nulová",J129,0)</f>
        <v>0</v>
      </c>
      <c r="BJ129" s="15" t="s">
        <v>77</v>
      </c>
      <c r="BK129" s="131">
        <f>ROUND(I129*H129,2)</f>
        <v>0</v>
      </c>
      <c r="BL129" s="15" t="s">
        <v>128</v>
      </c>
      <c r="BM129" s="15" t="s">
        <v>855</v>
      </c>
    </row>
    <row r="130" spans="2:47" s="1" customFormat="1" ht="19.5">
      <c r="B130" s="26"/>
      <c r="D130" s="132" t="s">
        <v>130</v>
      </c>
      <c r="F130" s="133" t="s">
        <v>733</v>
      </c>
      <c r="L130" s="26"/>
      <c r="M130" s="134"/>
      <c r="N130" s="47"/>
      <c r="O130" s="47"/>
      <c r="P130" s="47"/>
      <c r="Q130" s="47"/>
      <c r="R130" s="47"/>
      <c r="S130" s="47"/>
      <c r="T130" s="48"/>
      <c r="AT130" s="15" t="s">
        <v>130</v>
      </c>
      <c r="AU130" s="15" t="s">
        <v>79</v>
      </c>
    </row>
    <row r="131" spans="2:47" s="1" customFormat="1" ht="117">
      <c r="B131" s="26"/>
      <c r="D131" s="132" t="s">
        <v>132</v>
      </c>
      <c r="F131" s="135" t="s">
        <v>280</v>
      </c>
      <c r="L131" s="26"/>
      <c r="M131" s="134"/>
      <c r="N131" s="47"/>
      <c r="O131" s="47"/>
      <c r="P131" s="47"/>
      <c r="Q131" s="47"/>
      <c r="R131" s="47"/>
      <c r="S131" s="47"/>
      <c r="T131" s="48"/>
      <c r="AT131" s="15" t="s">
        <v>132</v>
      </c>
      <c r="AU131" s="15" t="s">
        <v>79</v>
      </c>
    </row>
    <row r="132" spans="2:51" s="11" customFormat="1" ht="12">
      <c r="B132" s="136"/>
      <c r="D132" s="132" t="s">
        <v>134</v>
      </c>
      <c r="E132" s="137" t="s">
        <v>3</v>
      </c>
      <c r="F132" s="138" t="s">
        <v>708</v>
      </c>
      <c r="H132" s="139">
        <v>2.8</v>
      </c>
      <c r="L132" s="136"/>
      <c r="M132" s="140"/>
      <c r="N132" s="141"/>
      <c r="O132" s="141"/>
      <c r="P132" s="141"/>
      <c r="Q132" s="141"/>
      <c r="R132" s="141"/>
      <c r="S132" s="141"/>
      <c r="T132" s="142"/>
      <c r="AT132" s="137" t="s">
        <v>134</v>
      </c>
      <c r="AU132" s="137" t="s">
        <v>79</v>
      </c>
      <c r="AV132" s="11" t="s">
        <v>79</v>
      </c>
      <c r="AW132" s="11" t="s">
        <v>31</v>
      </c>
      <c r="AX132" s="11" t="s">
        <v>77</v>
      </c>
      <c r="AY132" s="137" t="s">
        <v>121</v>
      </c>
    </row>
    <row r="133" spans="2:65" s="1" customFormat="1" ht="20.45" customHeight="1">
      <c r="B133" s="121"/>
      <c r="C133" s="122" t="s">
        <v>202</v>
      </c>
      <c r="D133" s="122" t="s">
        <v>123</v>
      </c>
      <c r="E133" s="123" t="s">
        <v>282</v>
      </c>
      <c r="F133" s="124" t="s">
        <v>283</v>
      </c>
      <c r="G133" s="125" t="s">
        <v>126</v>
      </c>
      <c r="H133" s="126">
        <v>32.2</v>
      </c>
      <c r="I133" s="260">
        <v>0</v>
      </c>
      <c r="J133" s="127">
        <f>ROUND(I133*H133,2)</f>
        <v>0</v>
      </c>
      <c r="K133" s="124" t="s">
        <v>127</v>
      </c>
      <c r="L133" s="26"/>
      <c r="M133" s="46" t="s">
        <v>3</v>
      </c>
      <c r="N133" s="128" t="s">
        <v>40</v>
      </c>
      <c r="O133" s="129">
        <v>0.009</v>
      </c>
      <c r="P133" s="129">
        <f>O133*H133</f>
        <v>0.2898</v>
      </c>
      <c r="Q133" s="129">
        <v>0</v>
      </c>
      <c r="R133" s="129">
        <f>Q133*H133</f>
        <v>0</v>
      </c>
      <c r="S133" s="129">
        <v>0</v>
      </c>
      <c r="T133" s="130">
        <f>S133*H133</f>
        <v>0</v>
      </c>
      <c r="AR133" s="15" t="s">
        <v>128</v>
      </c>
      <c r="AT133" s="15" t="s">
        <v>123</v>
      </c>
      <c r="AU133" s="15" t="s">
        <v>79</v>
      </c>
      <c r="AY133" s="15" t="s">
        <v>121</v>
      </c>
      <c r="BE133" s="131">
        <f>IF(N133="základní",J133,0)</f>
        <v>0</v>
      </c>
      <c r="BF133" s="131">
        <f>IF(N133="snížená",J133,0)</f>
        <v>0</v>
      </c>
      <c r="BG133" s="131">
        <f>IF(N133="zákl. přenesená",J133,0)</f>
        <v>0</v>
      </c>
      <c r="BH133" s="131">
        <f>IF(N133="sníž. přenesená",J133,0)</f>
        <v>0</v>
      </c>
      <c r="BI133" s="131">
        <f>IF(N133="nulová",J133,0)</f>
        <v>0</v>
      </c>
      <c r="BJ133" s="15" t="s">
        <v>77</v>
      </c>
      <c r="BK133" s="131">
        <f>ROUND(I133*H133,2)</f>
        <v>0</v>
      </c>
      <c r="BL133" s="15" t="s">
        <v>128</v>
      </c>
      <c r="BM133" s="15" t="s">
        <v>856</v>
      </c>
    </row>
    <row r="134" spans="2:47" s="1" customFormat="1" ht="12">
      <c r="B134" s="26"/>
      <c r="D134" s="132" t="s">
        <v>130</v>
      </c>
      <c r="F134" s="133" t="s">
        <v>283</v>
      </c>
      <c r="L134" s="26"/>
      <c r="M134" s="134"/>
      <c r="N134" s="47"/>
      <c r="O134" s="47"/>
      <c r="P134" s="47"/>
      <c r="Q134" s="47"/>
      <c r="R134" s="47"/>
      <c r="S134" s="47"/>
      <c r="T134" s="48"/>
      <c r="AT134" s="15" t="s">
        <v>130</v>
      </c>
      <c r="AU134" s="15" t="s">
        <v>79</v>
      </c>
    </row>
    <row r="135" spans="2:47" s="1" customFormat="1" ht="234">
      <c r="B135" s="26"/>
      <c r="D135" s="132" t="s">
        <v>132</v>
      </c>
      <c r="F135" s="135" t="s">
        <v>285</v>
      </c>
      <c r="L135" s="26"/>
      <c r="M135" s="134"/>
      <c r="N135" s="47"/>
      <c r="O135" s="47"/>
      <c r="P135" s="47"/>
      <c r="Q135" s="47"/>
      <c r="R135" s="47"/>
      <c r="S135" s="47"/>
      <c r="T135" s="48"/>
      <c r="AT135" s="15" t="s">
        <v>132</v>
      </c>
      <c r="AU135" s="15" t="s">
        <v>79</v>
      </c>
    </row>
    <row r="136" spans="2:51" s="11" customFormat="1" ht="12">
      <c r="B136" s="136"/>
      <c r="D136" s="132" t="s">
        <v>134</v>
      </c>
      <c r="E136" s="137" t="s">
        <v>3</v>
      </c>
      <c r="F136" s="138" t="s">
        <v>848</v>
      </c>
      <c r="H136" s="139">
        <v>32.2</v>
      </c>
      <c r="L136" s="136"/>
      <c r="M136" s="140"/>
      <c r="N136" s="141"/>
      <c r="O136" s="141"/>
      <c r="P136" s="141"/>
      <c r="Q136" s="141"/>
      <c r="R136" s="141"/>
      <c r="S136" s="141"/>
      <c r="T136" s="142"/>
      <c r="AT136" s="137" t="s">
        <v>134</v>
      </c>
      <c r="AU136" s="137" t="s">
        <v>79</v>
      </c>
      <c r="AV136" s="11" t="s">
        <v>79</v>
      </c>
      <c r="AW136" s="11" t="s">
        <v>31</v>
      </c>
      <c r="AX136" s="11" t="s">
        <v>69</v>
      </c>
      <c r="AY136" s="137" t="s">
        <v>121</v>
      </c>
    </row>
    <row r="137" spans="2:65" s="1" customFormat="1" ht="20.45" customHeight="1">
      <c r="B137" s="121"/>
      <c r="C137" s="122" t="s">
        <v>210</v>
      </c>
      <c r="D137" s="122" t="s">
        <v>123</v>
      </c>
      <c r="E137" s="123" t="s">
        <v>287</v>
      </c>
      <c r="F137" s="124" t="s">
        <v>288</v>
      </c>
      <c r="G137" s="125" t="s">
        <v>238</v>
      </c>
      <c r="H137" s="126">
        <v>61.18</v>
      </c>
      <c r="I137" s="260">
        <v>0</v>
      </c>
      <c r="J137" s="127">
        <f>ROUND(I137*H137,2)</f>
        <v>0</v>
      </c>
      <c r="K137" s="124" t="s">
        <v>127</v>
      </c>
      <c r="L137" s="26"/>
      <c r="M137" s="46" t="s">
        <v>3</v>
      </c>
      <c r="N137" s="128" t="s">
        <v>40</v>
      </c>
      <c r="O137" s="129">
        <v>0</v>
      </c>
      <c r="P137" s="129">
        <f>O137*H137</f>
        <v>0</v>
      </c>
      <c r="Q137" s="129">
        <v>0</v>
      </c>
      <c r="R137" s="129">
        <f>Q137*H137</f>
        <v>0</v>
      </c>
      <c r="S137" s="129">
        <v>0</v>
      </c>
      <c r="T137" s="130">
        <f>S137*H137</f>
        <v>0</v>
      </c>
      <c r="AR137" s="15" t="s">
        <v>128</v>
      </c>
      <c r="AT137" s="15" t="s">
        <v>123</v>
      </c>
      <c r="AU137" s="15" t="s">
        <v>79</v>
      </c>
      <c r="AY137" s="15" t="s">
        <v>121</v>
      </c>
      <c r="BE137" s="131">
        <f>IF(N137="základní",J137,0)</f>
        <v>0</v>
      </c>
      <c r="BF137" s="131">
        <f>IF(N137="snížená",J137,0)</f>
        <v>0</v>
      </c>
      <c r="BG137" s="131">
        <f>IF(N137="zákl. přenesená",J137,0)</f>
        <v>0</v>
      </c>
      <c r="BH137" s="131">
        <f>IF(N137="sníž. přenesená",J137,0)</f>
        <v>0</v>
      </c>
      <c r="BI137" s="131">
        <f>IF(N137="nulová",J137,0)</f>
        <v>0</v>
      </c>
      <c r="BJ137" s="15" t="s">
        <v>77</v>
      </c>
      <c r="BK137" s="131">
        <f>ROUND(I137*H137,2)</f>
        <v>0</v>
      </c>
      <c r="BL137" s="15" t="s">
        <v>128</v>
      </c>
      <c r="BM137" s="15" t="s">
        <v>857</v>
      </c>
    </row>
    <row r="138" spans="2:47" s="1" customFormat="1" ht="19.5">
      <c r="B138" s="26"/>
      <c r="D138" s="132" t="s">
        <v>130</v>
      </c>
      <c r="F138" s="133" t="s">
        <v>290</v>
      </c>
      <c r="L138" s="26"/>
      <c r="M138" s="134"/>
      <c r="N138" s="47"/>
      <c r="O138" s="47"/>
      <c r="P138" s="47"/>
      <c r="Q138" s="47"/>
      <c r="R138" s="47"/>
      <c r="S138" s="47"/>
      <c r="T138" s="48"/>
      <c r="AT138" s="15" t="s">
        <v>130</v>
      </c>
      <c r="AU138" s="15" t="s">
        <v>79</v>
      </c>
    </row>
    <row r="139" spans="2:47" s="1" customFormat="1" ht="29.25">
      <c r="B139" s="26"/>
      <c r="D139" s="132" t="s">
        <v>132</v>
      </c>
      <c r="F139" s="135" t="s">
        <v>291</v>
      </c>
      <c r="L139" s="26"/>
      <c r="M139" s="134"/>
      <c r="N139" s="47"/>
      <c r="O139" s="47"/>
      <c r="P139" s="47"/>
      <c r="Q139" s="47"/>
      <c r="R139" s="47"/>
      <c r="S139" s="47"/>
      <c r="T139" s="48"/>
      <c r="AT139" s="15" t="s">
        <v>132</v>
      </c>
      <c r="AU139" s="15" t="s">
        <v>79</v>
      </c>
    </row>
    <row r="140" spans="2:51" s="11" customFormat="1" ht="12">
      <c r="B140" s="136"/>
      <c r="D140" s="132" t="s">
        <v>134</v>
      </c>
      <c r="E140" s="137" t="s">
        <v>3</v>
      </c>
      <c r="F140" s="138" t="s">
        <v>848</v>
      </c>
      <c r="H140" s="139">
        <v>32.2</v>
      </c>
      <c r="L140" s="136"/>
      <c r="M140" s="140"/>
      <c r="N140" s="141"/>
      <c r="O140" s="141"/>
      <c r="P140" s="141"/>
      <c r="Q140" s="141"/>
      <c r="R140" s="141"/>
      <c r="S140" s="141"/>
      <c r="T140" s="142"/>
      <c r="AT140" s="137" t="s">
        <v>134</v>
      </c>
      <c r="AU140" s="137" t="s">
        <v>79</v>
      </c>
      <c r="AV140" s="11" t="s">
        <v>79</v>
      </c>
      <c r="AW140" s="11" t="s">
        <v>31</v>
      </c>
      <c r="AX140" s="11" t="s">
        <v>69</v>
      </c>
      <c r="AY140" s="137" t="s">
        <v>121</v>
      </c>
    </row>
    <row r="141" spans="2:51" s="11" customFormat="1" ht="12">
      <c r="B141" s="136"/>
      <c r="D141" s="132" t="s">
        <v>134</v>
      </c>
      <c r="F141" s="138" t="s">
        <v>858</v>
      </c>
      <c r="H141" s="139">
        <v>61.18</v>
      </c>
      <c r="L141" s="136"/>
      <c r="M141" s="140"/>
      <c r="N141" s="141"/>
      <c r="O141" s="141"/>
      <c r="P141" s="141"/>
      <c r="Q141" s="141"/>
      <c r="R141" s="141"/>
      <c r="S141" s="141"/>
      <c r="T141" s="142"/>
      <c r="AT141" s="137" t="s">
        <v>134</v>
      </c>
      <c r="AU141" s="137" t="s">
        <v>79</v>
      </c>
      <c r="AV141" s="11" t="s">
        <v>79</v>
      </c>
      <c r="AW141" s="11" t="s">
        <v>4</v>
      </c>
      <c r="AX141" s="11" t="s">
        <v>77</v>
      </c>
      <c r="AY141" s="137" t="s">
        <v>121</v>
      </c>
    </row>
    <row r="142" spans="2:63" s="10" customFormat="1" ht="22.9" customHeight="1">
      <c r="B142" s="109"/>
      <c r="D142" s="110" t="s">
        <v>68</v>
      </c>
      <c r="E142" s="119" t="s">
        <v>79</v>
      </c>
      <c r="F142" s="119" t="s">
        <v>737</v>
      </c>
      <c r="J142" s="120">
        <f>BK142</f>
        <v>0</v>
      </c>
      <c r="L142" s="109"/>
      <c r="M142" s="113"/>
      <c r="N142" s="114"/>
      <c r="O142" s="114"/>
      <c r="P142" s="115">
        <f>SUM(P143:P150)</f>
        <v>0.44920599999999994</v>
      </c>
      <c r="Q142" s="114"/>
      <c r="R142" s="115">
        <f>SUM(R143:R150)</f>
        <v>0.020357999999999998</v>
      </c>
      <c r="S142" s="114"/>
      <c r="T142" s="116">
        <f>SUM(T143:T150)</f>
        <v>0</v>
      </c>
      <c r="AR142" s="110" t="s">
        <v>77</v>
      </c>
      <c r="AT142" s="117" t="s">
        <v>68</v>
      </c>
      <c r="AU142" s="117" t="s">
        <v>77</v>
      </c>
      <c r="AY142" s="110" t="s">
        <v>121</v>
      </c>
      <c r="BK142" s="118">
        <f>SUM(BK143:BK150)</f>
        <v>0</v>
      </c>
    </row>
    <row r="143" spans="2:65" s="1" customFormat="1" ht="20.45" customHeight="1">
      <c r="B143" s="121"/>
      <c r="C143" s="122" t="s">
        <v>216</v>
      </c>
      <c r="D143" s="122" t="s">
        <v>123</v>
      </c>
      <c r="E143" s="123" t="s">
        <v>744</v>
      </c>
      <c r="F143" s="124" t="s">
        <v>745</v>
      </c>
      <c r="G143" s="125" t="s">
        <v>126</v>
      </c>
      <c r="H143" s="126">
        <v>0.154</v>
      </c>
      <c r="I143" s="260">
        <v>0</v>
      </c>
      <c r="J143" s="127">
        <f>ROUND(I143*H143,2)</f>
        <v>0</v>
      </c>
      <c r="K143" s="124" t="s">
        <v>127</v>
      </c>
      <c r="L143" s="26"/>
      <c r="M143" s="46" t="s">
        <v>3</v>
      </c>
      <c r="N143" s="128" t="s">
        <v>40</v>
      </c>
      <c r="O143" s="129">
        <v>0.789</v>
      </c>
      <c r="P143" s="129">
        <f>O143*H143</f>
        <v>0.121506</v>
      </c>
      <c r="Q143" s="129">
        <v>0</v>
      </c>
      <c r="R143" s="129">
        <f>Q143*H143</f>
        <v>0</v>
      </c>
      <c r="S143" s="129">
        <v>0</v>
      </c>
      <c r="T143" s="130">
        <f>S143*H143</f>
        <v>0</v>
      </c>
      <c r="AR143" s="15" t="s">
        <v>128</v>
      </c>
      <c r="AT143" s="15" t="s">
        <v>123</v>
      </c>
      <c r="AU143" s="15" t="s">
        <v>79</v>
      </c>
      <c r="AY143" s="15" t="s">
        <v>121</v>
      </c>
      <c r="BE143" s="131">
        <f>IF(N143="základní",J143,0)</f>
        <v>0</v>
      </c>
      <c r="BF143" s="131">
        <f>IF(N143="snížená",J143,0)</f>
        <v>0</v>
      </c>
      <c r="BG143" s="131">
        <f>IF(N143="zákl. přenesená",J143,0)</f>
        <v>0</v>
      </c>
      <c r="BH143" s="131">
        <f>IF(N143="sníž. přenesená",J143,0)</f>
        <v>0</v>
      </c>
      <c r="BI143" s="131">
        <f>IF(N143="nulová",J143,0)</f>
        <v>0</v>
      </c>
      <c r="BJ143" s="15" t="s">
        <v>77</v>
      </c>
      <c r="BK143" s="131">
        <f>ROUND(I143*H143,2)</f>
        <v>0</v>
      </c>
      <c r="BL143" s="15" t="s">
        <v>128</v>
      </c>
      <c r="BM143" s="15" t="s">
        <v>859</v>
      </c>
    </row>
    <row r="144" spans="2:47" s="1" customFormat="1" ht="12">
      <c r="B144" s="26"/>
      <c r="D144" s="132" t="s">
        <v>130</v>
      </c>
      <c r="F144" s="133" t="s">
        <v>747</v>
      </c>
      <c r="L144" s="26"/>
      <c r="M144" s="134"/>
      <c r="N144" s="47"/>
      <c r="O144" s="47"/>
      <c r="P144" s="47"/>
      <c r="Q144" s="47"/>
      <c r="R144" s="47"/>
      <c r="S144" s="47"/>
      <c r="T144" s="48"/>
      <c r="AT144" s="15" t="s">
        <v>130</v>
      </c>
      <c r="AU144" s="15" t="s">
        <v>79</v>
      </c>
    </row>
    <row r="145" spans="2:47" s="1" customFormat="1" ht="58.5">
      <c r="B145" s="26"/>
      <c r="D145" s="132" t="s">
        <v>132</v>
      </c>
      <c r="F145" s="135" t="s">
        <v>748</v>
      </c>
      <c r="L145" s="26"/>
      <c r="M145" s="134"/>
      <c r="N145" s="47"/>
      <c r="O145" s="47"/>
      <c r="P145" s="47"/>
      <c r="Q145" s="47"/>
      <c r="R145" s="47"/>
      <c r="S145" s="47"/>
      <c r="T145" s="48"/>
      <c r="AT145" s="15" t="s">
        <v>132</v>
      </c>
      <c r="AU145" s="15" t="s">
        <v>79</v>
      </c>
    </row>
    <row r="146" spans="2:51" s="11" customFormat="1" ht="12">
      <c r="B146" s="136"/>
      <c r="D146" s="132" t="s">
        <v>134</v>
      </c>
      <c r="E146" s="137" t="s">
        <v>3</v>
      </c>
      <c r="F146" s="138" t="s">
        <v>860</v>
      </c>
      <c r="H146" s="139">
        <v>0.154</v>
      </c>
      <c r="L146" s="136"/>
      <c r="M146" s="140"/>
      <c r="N146" s="141"/>
      <c r="O146" s="141"/>
      <c r="P146" s="141"/>
      <c r="Q146" s="141"/>
      <c r="R146" s="141"/>
      <c r="S146" s="141"/>
      <c r="T146" s="142"/>
      <c r="AT146" s="137" t="s">
        <v>134</v>
      </c>
      <c r="AU146" s="137" t="s">
        <v>79</v>
      </c>
      <c r="AV146" s="11" t="s">
        <v>79</v>
      </c>
      <c r="AW146" s="11" t="s">
        <v>31</v>
      </c>
      <c r="AX146" s="11" t="s">
        <v>77</v>
      </c>
      <c r="AY146" s="137" t="s">
        <v>121</v>
      </c>
    </row>
    <row r="147" spans="2:65" s="1" customFormat="1" ht="20.45" customHeight="1">
      <c r="B147" s="121"/>
      <c r="C147" s="122" t="s">
        <v>9</v>
      </c>
      <c r="D147" s="122" t="s">
        <v>123</v>
      </c>
      <c r="E147" s="123" t="s">
        <v>750</v>
      </c>
      <c r="F147" s="124" t="s">
        <v>751</v>
      </c>
      <c r="G147" s="125" t="s">
        <v>150</v>
      </c>
      <c r="H147" s="126">
        <v>0.58</v>
      </c>
      <c r="I147" s="260">
        <v>0</v>
      </c>
      <c r="J147" s="127">
        <f>ROUND(I147*H147,2)</f>
        <v>0</v>
      </c>
      <c r="K147" s="124" t="s">
        <v>127</v>
      </c>
      <c r="L147" s="26"/>
      <c r="M147" s="46" t="s">
        <v>3</v>
      </c>
      <c r="N147" s="128" t="s">
        <v>40</v>
      </c>
      <c r="O147" s="129">
        <v>0.565</v>
      </c>
      <c r="P147" s="129">
        <f>O147*H147</f>
        <v>0.32769999999999994</v>
      </c>
      <c r="Q147" s="129">
        <v>0.0351</v>
      </c>
      <c r="R147" s="129">
        <f>Q147*H147</f>
        <v>0.020357999999999998</v>
      </c>
      <c r="S147" s="129">
        <v>0</v>
      </c>
      <c r="T147" s="130">
        <f>S147*H147</f>
        <v>0</v>
      </c>
      <c r="AR147" s="15" t="s">
        <v>128</v>
      </c>
      <c r="AT147" s="15" t="s">
        <v>123</v>
      </c>
      <c r="AU147" s="15" t="s">
        <v>79</v>
      </c>
      <c r="AY147" s="15" t="s">
        <v>121</v>
      </c>
      <c r="BE147" s="131">
        <f>IF(N147="základní",J147,0)</f>
        <v>0</v>
      </c>
      <c r="BF147" s="131">
        <f>IF(N147="snížená",J147,0)</f>
        <v>0</v>
      </c>
      <c r="BG147" s="131">
        <f>IF(N147="zákl. přenesená",J147,0)</f>
        <v>0</v>
      </c>
      <c r="BH147" s="131">
        <f>IF(N147="sníž. přenesená",J147,0)</f>
        <v>0</v>
      </c>
      <c r="BI147" s="131">
        <f>IF(N147="nulová",J147,0)</f>
        <v>0</v>
      </c>
      <c r="BJ147" s="15" t="s">
        <v>77</v>
      </c>
      <c r="BK147" s="131">
        <f>ROUND(I147*H147,2)</f>
        <v>0</v>
      </c>
      <c r="BL147" s="15" t="s">
        <v>128</v>
      </c>
      <c r="BM147" s="15" t="s">
        <v>861</v>
      </c>
    </row>
    <row r="148" spans="2:47" s="1" customFormat="1" ht="12">
      <c r="B148" s="26"/>
      <c r="D148" s="132" t="s">
        <v>130</v>
      </c>
      <c r="F148" s="133" t="s">
        <v>753</v>
      </c>
      <c r="L148" s="26"/>
      <c r="M148" s="134"/>
      <c r="N148" s="47"/>
      <c r="O148" s="47"/>
      <c r="P148" s="47"/>
      <c r="Q148" s="47"/>
      <c r="R148" s="47"/>
      <c r="S148" s="47"/>
      <c r="T148" s="48"/>
      <c r="AT148" s="15" t="s">
        <v>130</v>
      </c>
      <c r="AU148" s="15" t="s">
        <v>79</v>
      </c>
    </row>
    <row r="149" spans="2:47" s="1" customFormat="1" ht="58.5">
      <c r="B149" s="26"/>
      <c r="D149" s="132" t="s">
        <v>132</v>
      </c>
      <c r="F149" s="135" t="s">
        <v>754</v>
      </c>
      <c r="L149" s="26"/>
      <c r="M149" s="134"/>
      <c r="N149" s="47"/>
      <c r="O149" s="47"/>
      <c r="P149" s="47"/>
      <c r="Q149" s="47"/>
      <c r="R149" s="47"/>
      <c r="S149" s="47"/>
      <c r="T149" s="48"/>
      <c r="AT149" s="15" t="s">
        <v>132</v>
      </c>
      <c r="AU149" s="15" t="s">
        <v>79</v>
      </c>
    </row>
    <row r="150" spans="2:51" s="11" customFormat="1" ht="12">
      <c r="B150" s="136"/>
      <c r="D150" s="132" t="s">
        <v>134</v>
      </c>
      <c r="E150" s="137" t="s">
        <v>3</v>
      </c>
      <c r="F150" s="138" t="s">
        <v>862</v>
      </c>
      <c r="H150" s="139">
        <v>0.58</v>
      </c>
      <c r="L150" s="136"/>
      <c r="M150" s="140"/>
      <c r="N150" s="141"/>
      <c r="O150" s="141"/>
      <c r="P150" s="141"/>
      <c r="Q150" s="141"/>
      <c r="R150" s="141"/>
      <c r="S150" s="141"/>
      <c r="T150" s="142"/>
      <c r="AT150" s="137" t="s">
        <v>134</v>
      </c>
      <c r="AU150" s="137" t="s">
        <v>79</v>
      </c>
      <c r="AV150" s="11" t="s">
        <v>79</v>
      </c>
      <c r="AW150" s="11" t="s">
        <v>31</v>
      </c>
      <c r="AX150" s="11" t="s">
        <v>77</v>
      </c>
      <c r="AY150" s="137" t="s">
        <v>121</v>
      </c>
    </row>
    <row r="151" spans="2:63" s="10" customFormat="1" ht="22.9" customHeight="1">
      <c r="B151" s="109"/>
      <c r="D151" s="110" t="s">
        <v>68</v>
      </c>
      <c r="E151" s="119" t="s">
        <v>142</v>
      </c>
      <c r="F151" s="119" t="s">
        <v>465</v>
      </c>
      <c r="J151" s="120">
        <f>BK151</f>
        <v>0</v>
      </c>
      <c r="L151" s="109"/>
      <c r="M151" s="113"/>
      <c r="N151" s="114"/>
      <c r="O151" s="114"/>
      <c r="P151" s="115">
        <f>SUM(P152:P167)</f>
        <v>39.915262</v>
      </c>
      <c r="Q151" s="114"/>
      <c r="R151" s="115">
        <f>SUM(R152:R167)</f>
        <v>0.15943828</v>
      </c>
      <c r="S151" s="114"/>
      <c r="T151" s="116">
        <f>SUM(T152:T167)</f>
        <v>0</v>
      </c>
      <c r="AR151" s="110" t="s">
        <v>77</v>
      </c>
      <c r="AT151" s="117" t="s">
        <v>68</v>
      </c>
      <c r="AU151" s="117" t="s">
        <v>77</v>
      </c>
      <c r="AY151" s="110" t="s">
        <v>121</v>
      </c>
      <c r="BK151" s="118">
        <f>SUM(BK152:BK167)</f>
        <v>0</v>
      </c>
    </row>
    <row r="152" spans="2:65" s="1" customFormat="1" ht="20.45" customHeight="1">
      <c r="B152" s="121"/>
      <c r="C152" s="122" t="s">
        <v>227</v>
      </c>
      <c r="D152" s="122" t="s">
        <v>123</v>
      </c>
      <c r="E152" s="123" t="s">
        <v>766</v>
      </c>
      <c r="F152" s="124" t="s">
        <v>767</v>
      </c>
      <c r="G152" s="125" t="s">
        <v>126</v>
      </c>
      <c r="H152" s="126">
        <v>2.108</v>
      </c>
      <c r="I152" s="260">
        <v>0</v>
      </c>
      <c r="J152" s="127">
        <f>ROUND(I152*H152,2)</f>
        <v>0</v>
      </c>
      <c r="K152" s="124" t="s">
        <v>127</v>
      </c>
      <c r="L152" s="26"/>
      <c r="M152" s="46" t="s">
        <v>3</v>
      </c>
      <c r="N152" s="128" t="s">
        <v>40</v>
      </c>
      <c r="O152" s="129">
        <v>4.591</v>
      </c>
      <c r="P152" s="129">
        <f>O152*H152</f>
        <v>9.677828000000002</v>
      </c>
      <c r="Q152" s="129">
        <v>0</v>
      </c>
      <c r="R152" s="129">
        <f>Q152*H152</f>
        <v>0</v>
      </c>
      <c r="S152" s="129">
        <v>0</v>
      </c>
      <c r="T152" s="130">
        <f>S152*H152</f>
        <v>0</v>
      </c>
      <c r="AR152" s="15" t="s">
        <v>128</v>
      </c>
      <c r="AT152" s="15" t="s">
        <v>123</v>
      </c>
      <c r="AU152" s="15" t="s">
        <v>79</v>
      </c>
      <c r="AY152" s="15" t="s">
        <v>121</v>
      </c>
      <c r="BE152" s="131">
        <f>IF(N152="základní",J152,0)</f>
        <v>0</v>
      </c>
      <c r="BF152" s="131">
        <f>IF(N152="snížená",J152,0)</f>
        <v>0</v>
      </c>
      <c r="BG152" s="131">
        <f>IF(N152="zákl. přenesená",J152,0)</f>
        <v>0</v>
      </c>
      <c r="BH152" s="131">
        <f>IF(N152="sníž. přenesená",J152,0)</f>
        <v>0</v>
      </c>
      <c r="BI152" s="131">
        <f>IF(N152="nulová",J152,0)</f>
        <v>0</v>
      </c>
      <c r="BJ152" s="15" t="s">
        <v>77</v>
      </c>
      <c r="BK152" s="131">
        <f>ROUND(I152*H152,2)</f>
        <v>0</v>
      </c>
      <c r="BL152" s="15" t="s">
        <v>128</v>
      </c>
      <c r="BM152" s="15" t="s">
        <v>863</v>
      </c>
    </row>
    <row r="153" spans="2:47" s="1" customFormat="1" ht="29.25">
      <c r="B153" s="26"/>
      <c r="D153" s="132" t="s">
        <v>130</v>
      </c>
      <c r="F153" s="133" t="s">
        <v>769</v>
      </c>
      <c r="L153" s="26"/>
      <c r="M153" s="134"/>
      <c r="N153" s="47"/>
      <c r="O153" s="47"/>
      <c r="P153" s="47"/>
      <c r="Q153" s="47"/>
      <c r="R153" s="47"/>
      <c r="S153" s="47"/>
      <c r="T153" s="48"/>
      <c r="AT153" s="15" t="s">
        <v>130</v>
      </c>
      <c r="AU153" s="15" t="s">
        <v>79</v>
      </c>
    </row>
    <row r="154" spans="2:47" s="1" customFormat="1" ht="253.5">
      <c r="B154" s="26"/>
      <c r="D154" s="132" t="s">
        <v>132</v>
      </c>
      <c r="F154" s="135" t="s">
        <v>770</v>
      </c>
      <c r="L154" s="26"/>
      <c r="M154" s="134"/>
      <c r="N154" s="47"/>
      <c r="O154" s="47"/>
      <c r="P154" s="47"/>
      <c r="Q154" s="47"/>
      <c r="R154" s="47"/>
      <c r="S154" s="47"/>
      <c r="T154" s="48"/>
      <c r="AT154" s="15" t="s">
        <v>132</v>
      </c>
      <c r="AU154" s="15" t="s">
        <v>79</v>
      </c>
    </row>
    <row r="155" spans="2:51" s="11" customFormat="1" ht="12">
      <c r="B155" s="136"/>
      <c r="D155" s="132" t="s">
        <v>134</v>
      </c>
      <c r="E155" s="137" t="s">
        <v>3</v>
      </c>
      <c r="F155" s="138" t="s">
        <v>864</v>
      </c>
      <c r="H155" s="139">
        <v>2.108</v>
      </c>
      <c r="L155" s="136"/>
      <c r="M155" s="140"/>
      <c r="N155" s="141"/>
      <c r="O155" s="141"/>
      <c r="P155" s="141"/>
      <c r="Q155" s="141"/>
      <c r="R155" s="141"/>
      <c r="S155" s="141"/>
      <c r="T155" s="142"/>
      <c r="AT155" s="137" t="s">
        <v>134</v>
      </c>
      <c r="AU155" s="137" t="s">
        <v>79</v>
      </c>
      <c r="AV155" s="11" t="s">
        <v>79</v>
      </c>
      <c r="AW155" s="11" t="s">
        <v>31</v>
      </c>
      <c r="AX155" s="11" t="s">
        <v>77</v>
      </c>
      <c r="AY155" s="137" t="s">
        <v>121</v>
      </c>
    </row>
    <row r="156" spans="2:65" s="1" customFormat="1" ht="20.45" customHeight="1">
      <c r="B156" s="121"/>
      <c r="C156" s="122" t="s">
        <v>234</v>
      </c>
      <c r="D156" s="122" t="s">
        <v>123</v>
      </c>
      <c r="E156" s="123" t="s">
        <v>772</v>
      </c>
      <c r="F156" s="124" t="s">
        <v>773</v>
      </c>
      <c r="G156" s="125" t="s">
        <v>150</v>
      </c>
      <c r="H156" s="126">
        <v>10.93</v>
      </c>
      <c r="I156" s="260">
        <v>0</v>
      </c>
      <c r="J156" s="127">
        <f>ROUND(I156*H156,2)</f>
        <v>0</v>
      </c>
      <c r="K156" s="124" t="s">
        <v>127</v>
      </c>
      <c r="L156" s="26"/>
      <c r="M156" s="46" t="s">
        <v>3</v>
      </c>
      <c r="N156" s="128" t="s">
        <v>40</v>
      </c>
      <c r="O156" s="129">
        <v>1.895</v>
      </c>
      <c r="P156" s="129">
        <f>O156*H156</f>
        <v>20.71235</v>
      </c>
      <c r="Q156" s="129">
        <v>0.00726</v>
      </c>
      <c r="R156" s="129">
        <f>Q156*H156</f>
        <v>0.0793518</v>
      </c>
      <c r="S156" s="129">
        <v>0</v>
      </c>
      <c r="T156" s="130">
        <f>S156*H156</f>
        <v>0</v>
      </c>
      <c r="AR156" s="15" t="s">
        <v>128</v>
      </c>
      <c r="AT156" s="15" t="s">
        <v>123</v>
      </c>
      <c r="AU156" s="15" t="s">
        <v>79</v>
      </c>
      <c r="AY156" s="15" t="s">
        <v>121</v>
      </c>
      <c r="BE156" s="131">
        <f>IF(N156="základní",J156,0)</f>
        <v>0</v>
      </c>
      <c r="BF156" s="131">
        <f>IF(N156="snížená",J156,0)</f>
        <v>0</v>
      </c>
      <c r="BG156" s="131">
        <f>IF(N156="zákl. přenesená",J156,0)</f>
        <v>0</v>
      </c>
      <c r="BH156" s="131">
        <f>IF(N156="sníž. přenesená",J156,0)</f>
        <v>0</v>
      </c>
      <c r="BI156" s="131">
        <f>IF(N156="nulová",J156,0)</f>
        <v>0</v>
      </c>
      <c r="BJ156" s="15" t="s">
        <v>77</v>
      </c>
      <c r="BK156" s="131">
        <f>ROUND(I156*H156,2)</f>
        <v>0</v>
      </c>
      <c r="BL156" s="15" t="s">
        <v>128</v>
      </c>
      <c r="BM156" s="15" t="s">
        <v>865</v>
      </c>
    </row>
    <row r="157" spans="2:47" s="1" customFormat="1" ht="29.25">
      <c r="B157" s="26"/>
      <c r="D157" s="132" t="s">
        <v>130</v>
      </c>
      <c r="F157" s="133" t="s">
        <v>775</v>
      </c>
      <c r="L157" s="26"/>
      <c r="M157" s="134"/>
      <c r="N157" s="47"/>
      <c r="O157" s="47"/>
      <c r="P157" s="47"/>
      <c r="Q157" s="47"/>
      <c r="R157" s="47"/>
      <c r="S157" s="47"/>
      <c r="T157" s="48"/>
      <c r="AT157" s="15" t="s">
        <v>130</v>
      </c>
      <c r="AU157" s="15" t="s">
        <v>79</v>
      </c>
    </row>
    <row r="158" spans="2:47" s="1" customFormat="1" ht="195">
      <c r="B158" s="26"/>
      <c r="D158" s="132" t="s">
        <v>132</v>
      </c>
      <c r="F158" s="135" t="s">
        <v>776</v>
      </c>
      <c r="L158" s="26"/>
      <c r="M158" s="134"/>
      <c r="N158" s="47"/>
      <c r="O158" s="47"/>
      <c r="P158" s="47"/>
      <c r="Q158" s="47"/>
      <c r="R158" s="47"/>
      <c r="S158" s="47"/>
      <c r="T158" s="48"/>
      <c r="AT158" s="15" t="s">
        <v>132</v>
      </c>
      <c r="AU158" s="15" t="s">
        <v>79</v>
      </c>
    </row>
    <row r="159" spans="2:51" s="11" customFormat="1" ht="12">
      <c r="B159" s="136"/>
      <c r="D159" s="132" t="s">
        <v>134</v>
      </c>
      <c r="E159" s="137" t="s">
        <v>3</v>
      </c>
      <c r="F159" s="138" t="s">
        <v>866</v>
      </c>
      <c r="H159" s="139">
        <v>10.93</v>
      </c>
      <c r="L159" s="136"/>
      <c r="M159" s="140"/>
      <c r="N159" s="141"/>
      <c r="O159" s="141"/>
      <c r="P159" s="141"/>
      <c r="Q159" s="141"/>
      <c r="R159" s="141"/>
      <c r="S159" s="141"/>
      <c r="T159" s="142"/>
      <c r="AT159" s="137" t="s">
        <v>134</v>
      </c>
      <c r="AU159" s="137" t="s">
        <v>79</v>
      </c>
      <c r="AV159" s="11" t="s">
        <v>79</v>
      </c>
      <c r="AW159" s="11" t="s">
        <v>31</v>
      </c>
      <c r="AX159" s="11" t="s">
        <v>77</v>
      </c>
      <c r="AY159" s="137" t="s">
        <v>121</v>
      </c>
    </row>
    <row r="160" spans="2:65" s="1" customFormat="1" ht="20.45" customHeight="1">
      <c r="B160" s="121"/>
      <c r="C160" s="122" t="s">
        <v>242</v>
      </c>
      <c r="D160" s="122" t="s">
        <v>123</v>
      </c>
      <c r="E160" s="123" t="s">
        <v>778</v>
      </c>
      <c r="F160" s="124" t="s">
        <v>779</v>
      </c>
      <c r="G160" s="125" t="s">
        <v>150</v>
      </c>
      <c r="H160" s="126">
        <v>10.93</v>
      </c>
      <c r="I160" s="260">
        <v>0</v>
      </c>
      <c r="J160" s="127">
        <f>ROUND(I160*H160,2)</f>
        <v>0</v>
      </c>
      <c r="K160" s="124" t="s">
        <v>127</v>
      </c>
      <c r="L160" s="26"/>
      <c r="M160" s="46" t="s">
        <v>3</v>
      </c>
      <c r="N160" s="128" t="s">
        <v>40</v>
      </c>
      <c r="O160" s="129">
        <v>0.628</v>
      </c>
      <c r="P160" s="129">
        <f>O160*H160</f>
        <v>6.86404</v>
      </c>
      <c r="Q160" s="129">
        <v>0.00086</v>
      </c>
      <c r="R160" s="129">
        <f>Q160*H160</f>
        <v>0.0093998</v>
      </c>
      <c r="S160" s="129">
        <v>0</v>
      </c>
      <c r="T160" s="130">
        <f>S160*H160</f>
        <v>0</v>
      </c>
      <c r="AR160" s="15" t="s">
        <v>128</v>
      </c>
      <c r="AT160" s="15" t="s">
        <v>123</v>
      </c>
      <c r="AU160" s="15" t="s">
        <v>79</v>
      </c>
      <c r="AY160" s="15" t="s">
        <v>121</v>
      </c>
      <c r="BE160" s="131">
        <f>IF(N160="základní",J160,0)</f>
        <v>0</v>
      </c>
      <c r="BF160" s="131">
        <f>IF(N160="snížená",J160,0)</f>
        <v>0</v>
      </c>
      <c r="BG160" s="131">
        <f>IF(N160="zákl. přenesená",J160,0)</f>
        <v>0</v>
      </c>
      <c r="BH160" s="131">
        <f>IF(N160="sníž. přenesená",J160,0)</f>
        <v>0</v>
      </c>
      <c r="BI160" s="131">
        <f>IF(N160="nulová",J160,0)</f>
        <v>0</v>
      </c>
      <c r="BJ160" s="15" t="s">
        <v>77</v>
      </c>
      <c r="BK160" s="131">
        <f>ROUND(I160*H160,2)</f>
        <v>0</v>
      </c>
      <c r="BL160" s="15" t="s">
        <v>128</v>
      </c>
      <c r="BM160" s="15" t="s">
        <v>867</v>
      </c>
    </row>
    <row r="161" spans="2:47" s="1" customFormat="1" ht="29.25">
      <c r="B161" s="26"/>
      <c r="D161" s="132" t="s">
        <v>130</v>
      </c>
      <c r="F161" s="133" t="s">
        <v>781</v>
      </c>
      <c r="L161" s="26"/>
      <c r="M161" s="134"/>
      <c r="N161" s="47"/>
      <c r="O161" s="47"/>
      <c r="P161" s="47"/>
      <c r="Q161" s="47"/>
      <c r="R161" s="47"/>
      <c r="S161" s="47"/>
      <c r="T161" s="48"/>
      <c r="AT161" s="15" t="s">
        <v>130</v>
      </c>
      <c r="AU161" s="15" t="s">
        <v>79</v>
      </c>
    </row>
    <row r="162" spans="2:47" s="1" customFormat="1" ht="195">
      <c r="B162" s="26"/>
      <c r="D162" s="132" t="s">
        <v>132</v>
      </c>
      <c r="F162" s="135" t="s">
        <v>776</v>
      </c>
      <c r="L162" s="26"/>
      <c r="M162" s="134"/>
      <c r="N162" s="47"/>
      <c r="O162" s="47"/>
      <c r="P162" s="47"/>
      <c r="Q162" s="47"/>
      <c r="R162" s="47"/>
      <c r="S162" s="47"/>
      <c r="T162" s="48"/>
      <c r="AT162" s="15" t="s">
        <v>132</v>
      </c>
      <c r="AU162" s="15" t="s">
        <v>79</v>
      </c>
    </row>
    <row r="163" spans="2:51" s="11" customFormat="1" ht="12">
      <c r="B163" s="136"/>
      <c r="D163" s="132" t="s">
        <v>134</v>
      </c>
      <c r="E163" s="137" t="s">
        <v>3</v>
      </c>
      <c r="F163" s="138" t="s">
        <v>866</v>
      </c>
      <c r="H163" s="139">
        <v>10.93</v>
      </c>
      <c r="L163" s="136"/>
      <c r="M163" s="140"/>
      <c r="N163" s="141"/>
      <c r="O163" s="141"/>
      <c r="P163" s="141"/>
      <c r="Q163" s="141"/>
      <c r="R163" s="141"/>
      <c r="S163" s="141"/>
      <c r="T163" s="142"/>
      <c r="AT163" s="137" t="s">
        <v>134</v>
      </c>
      <c r="AU163" s="137" t="s">
        <v>79</v>
      </c>
      <c r="AV163" s="11" t="s">
        <v>79</v>
      </c>
      <c r="AW163" s="11" t="s">
        <v>31</v>
      </c>
      <c r="AX163" s="11" t="s">
        <v>77</v>
      </c>
      <c r="AY163" s="137" t="s">
        <v>121</v>
      </c>
    </row>
    <row r="164" spans="2:65" s="1" customFormat="1" ht="20.45" customHeight="1">
      <c r="B164" s="121"/>
      <c r="C164" s="122" t="s">
        <v>247</v>
      </c>
      <c r="D164" s="122" t="s">
        <v>123</v>
      </c>
      <c r="E164" s="123" t="s">
        <v>782</v>
      </c>
      <c r="F164" s="124" t="s">
        <v>783</v>
      </c>
      <c r="G164" s="125" t="s">
        <v>238</v>
      </c>
      <c r="H164" s="126">
        <v>0.068</v>
      </c>
      <c r="I164" s="260">
        <v>0</v>
      </c>
      <c r="J164" s="127">
        <f>ROUND(I164*H164,2)</f>
        <v>0</v>
      </c>
      <c r="K164" s="124" t="s">
        <v>127</v>
      </c>
      <c r="L164" s="26"/>
      <c r="M164" s="46" t="s">
        <v>3</v>
      </c>
      <c r="N164" s="128" t="s">
        <v>40</v>
      </c>
      <c r="O164" s="129">
        <v>39.133</v>
      </c>
      <c r="P164" s="129">
        <f>O164*H164</f>
        <v>2.6610440000000004</v>
      </c>
      <c r="Q164" s="129">
        <v>1.03951</v>
      </c>
      <c r="R164" s="129">
        <f>Q164*H164</f>
        <v>0.07068668</v>
      </c>
      <c r="S164" s="129">
        <v>0</v>
      </c>
      <c r="T164" s="130">
        <f>S164*H164</f>
        <v>0</v>
      </c>
      <c r="AR164" s="15" t="s">
        <v>128</v>
      </c>
      <c r="AT164" s="15" t="s">
        <v>123</v>
      </c>
      <c r="AU164" s="15" t="s">
        <v>79</v>
      </c>
      <c r="AY164" s="15" t="s">
        <v>121</v>
      </c>
      <c r="BE164" s="131">
        <f>IF(N164="základní",J164,0)</f>
        <v>0</v>
      </c>
      <c r="BF164" s="131">
        <f>IF(N164="snížená",J164,0)</f>
        <v>0</v>
      </c>
      <c r="BG164" s="131">
        <f>IF(N164="zákl. přenesená",J164,0)</f>
        <v>0</v>
      </c>
      <c r="BH164" s="131">
        <f>IF(N164="sníž. přenesená",J164,0)</f>
        <v>0</v>
      </c>
      <c r="BI164" s="131">
        <f>IF(N164="nulová",J164,0)</f>
        <v>0</v>
      </c>
      <c r="BJ164" s="15" t="s">
        <v>77</v>
      </c>
      <c r="BK164" s="131">
        <f>ROUND(I164*H164,2)</f>
        <v>0</v>
      </c>
      <c r="BL164" s="15" t="s">
        <v>128</v>
      </c>
      <c r="BM164" s="15" t="s">
        <v>868</v>
      </c>
    </row>
    <row r="165" spans="2:47" s="1" customFormat="1" ht="29.25">
      <c r="B165" s="26"/>
      <c r="D165" s="132" t="s">
        <v>130</v>
      </c>
      <c r="F165" s="133" t="s">
        <v>785</v>
      </c>
      <c r="L165" s="26"/>
      <c r="M165" s="134"/>
      <c r="N165" s="47"/>
      <c r="O165" s="47"/>
      <c r="P165" s="47"/>
      <c r="Q165" s="47"/>
      <c r="R165" s="47"/>
      <c r="S165" s="47"/>
      <c r="T165" s="48"/>
      <c r="AT165" s="15" t="s">
        <v>130</v>
      </c>
      <c r="AU165" s="15" t="s">
        <v>79</v>
      </c>
    </row>
    <row r="166" spans="2:47" s="1" customFormat="1" ht="107.25">
      <c r="B166" s="26"/>
      <c r="D166" s="132" t="s">
        <v>132</v>
      </c>
      <c r="F166" s="135" t="s">
        <v>786</v>
      </c>
      <c r="L166" s="26"/>
      <c r="M166" s="134"/>
      <c r="N166" s="47"/>
      <c r="O166" s="47"/>
      <c r="P166" s="47"/>
      <c r="Q166" s="47"/>
      <c r="R166" s="47"/>
      <c r="S166" s="47"/>
      <c r="T166" s="48"/>
      <c r="AT166" s="15" t="s">
        <v>132</v>
      </c>
      <c r="AU166" s="15" t="s">
        <v>79</v>
      </c>
    </row>
    <row r="167" spans="2:51" s="11" customFormat="1" ht="12">
      <c r="B167" s="136"/>
      <c r="D167" s="132" t="s">
        <v>134</v>
      </c>
      <c r="E167" s="137" t="s">
        <v>3</v>
      </c>
      <c r="F167" s="138" t="s">
        <v>869</v>
      </c>
      <c r="H167" s="139">
        <v>0.068</v>
      </c>
      <c r="L167" s="136"/>
      <c r="M167" s="140"/>
      <c r="N167" s="141"/>
      <c r="O167" s="141"/>
      <c r="P167" s="141"/>
      <c r="Q167" s="141"/>
      <c r="R167" s="141"/>
      <c r="S167" s="141"/>
      <c r="T167" s="142"/>
      <c r="AT167" s="137" t="s">
        <v>134</v>
      </c>
      <c r="AU167" s="137" t="s">
        <v>79</v>
      </c>
      <c r="AV167" s="11" t="s">
        <v>79</v>
      </c>
      <c r="AW167" s="11" t="s">
        <v>31</v>
      </c>
      <c r="AX167" s="11" t="s">
        <v>77</v>
      </c>
      <c r="AY167" s="137" t="s">
        <v>121</v>
      </c>
    </row>
    <row r="168" spans="2:63" s="10" customFormat="1" ht="22.9" customHeight="1">
      <c r="B168" s="109"/>
      <c r="D168" s="110" t="s">
        <v>68</v>
      </c>
      <c r="E168" s="119" t="s">
        <v>128</v>
      </c>
      <c r="F168" s="119" t="s">
        <v>491</v>
      </c>
      <c r="J168" s="120">
        <f>BK168</f>
        <v>0</v>
      </c>
      <c r="L168" s="109"/>
      <c r="M168" s="113"/>
      <c r="N168" s="114"/>
      <c r="O168" s="114"/>
      <c r="P168" s="115">
        <f>SUM(P169:P188)</f>
        <v>119.28402499999999</v>
      </c>
      <c r="Q168" s="114"/>
      <c r="R168" s="115">
        <f>SUM(R169:R188)</f>
        <v>90.63269600000001</v>
      </c>
      <c r="S168" s="114"/>
      <c r="T168" s="116">
        <f>SUM(T169:T188)</f>
        <v>0</v>
      </c>
      <c r="AR168" s="110" t="s">
        <v>77</v>
      </c>
      <c r="AT168" s="117" t="s">
        <v>68</v>
      </c>
      <c r="AU168" s="117" t="s">
        <v>77</v>
      </c>
      <c r="AY168" s="110" t="s">
        <v>121</v>
      </c>
      <c r="BK168" s="118">
        <f>SUM(BK169:BK188)</f>
        <v>0</v>
      </c>
    </row>
    <row r="169" spans="2:65" s="1" customFormat="1" ht="20.45" customHeight="1">
      <c r="B169" s="121"/>
      <c r="C169" s="122" t="s">
        <v>253</v>
      </c>
      <c r="D169" s="122" t="s">
        <v>123</v>
      </c>
      <c r="E169" s="123" t="s">
        <v>794</v>
      </c>
      <c r="F169" s="124" t="s">
        <v>795</v>
      </c>
      <c r="G169" s="125" t="s">
        <v>150</v>
      </c>
      <c r="H169" s="126">
        <v>61.6</v>
      </c>
      <c r="I169" s="260">
        <v>0</v>
      </c>
      <c r="J169" s="127">
        <f>ROUND(I169*H169,2)</f>
        <v>0</v>
      </c>
      <c r="K169" s="124" t="s">
        <v>127</v>
      </c>
      <c r="L169" s="26"/>
      <c r="M169" s="46" t="s">
        <v>3</v>
      </c>
      <c r="N169" s="128" t="s">
        <v>40</v>
      </c>
      <c r="O169" s="129">
        <v>0.248</v>
      </c>
      <c r="P169" s="129">
        <f>O169*H169</f>
        <v>15.2768</v>
      </c>
      <c r="Q169" s="129">
        <v>0</v>
      </c>
      <c r="R169" s="129">
        <f>Q169*H169</f>
        <v>0</v>
      </c>
      <c r="S169" s="129">
        <v>0</v>
      </c>
      <c r="T169" s="130">
        <f>S169*H169</f>
        <v>0</v>
      </c>
      <c r="AR169" s="15" t="s">
        <v>128</v>
      </c>
      <c r="AT169" s="15" t="s">
        <v>123</v>
      </c>
      <c r="AU169" s="15" t="s">
        <v>79</v>
      </c>
      <c r="AY169" s="15" t="s">
        <v>121</v>
      </c>
      <c r="BE169" s="131">
        <f>IF(N169="základní",J169,0)</f>
        <v>0</v>
      </c>
      <c r="BF169" s="131">
        <f>IF(N169="snížená",J169,0)</f>
        <v>0</v>
      </c>
      <c r="BG169" s="131">
        <f>IF(N169="zákl. přenesená",J169,0)</f>
        <v>0</v>
      </c>
      <c r="BH169" s="131">
        <f>IF(N169="sníž. přenesená",J169,0)</f>
        <v>0</v>
      </c>
      <c r="BI169" s="131">
        <f>IF(N169="nulová",J169,0)</f>
        <v>0</v>
      </c>
      <c r="BJ169" s="15" t="s">
        <v>77</v>
      </c>
      <c r="BK169" s="131">
        <f>ROUND(I169*H169,2)</f>
        <v>0</v>
      </c>
      <c r="BL169" s="15" t="s">
        <v>128</v>
      </c>
      <c r="BM169" s="15" t="s">
        <v>870</v>
      </c>
    </row>
    <row r="170" spans="2:47" s="1" customFormat="1" ht="12">
      <c r="B170" s="26"/>
      <c r="D170" s="132" t="s">
        <v>130</v>
      </c>
      <c r="F170" s="133" t="s">
        <v>797</v>
      </c>
      <c r="L170" s="26"/>
      <c r="M170" s="134"/>
      <c r="N170" s="47"/>
      <c r="O170" s="47"/>
      <c r="P170" s="47"/>
      <c r="Q170" s="47"/>
      <c r="R170" s="47"/>
      <c r="S170" s="47"/>
      <c r="T170" s="48"/>
      <c r="AT170" s="15" t="s">
        <v>130</v>
      </c>
      <c r="AU170" s="15" t="s">
        <v>79</v>
      </c>
    </row>
    <row r="171" spans="2:47" s="1" customFormat="1" ht="107.25">
      <c r="B171" s="26"/>
      <c r="D171" s="132" t="s">
        <v>132</v>
      </c>
      <c r="F171" s="135" t="s">
        <v>798</v>
      </c>
      <c r="L171" s="26"/>
      <c r="M171" s="134"/>
      <c r="N171" s="47"/>
      <c r="O171" s="47"/>
      <c r="P171" s="47"/>
      <c r="Q171" s="47"/>
      <c r="R171" s="47"/>
      <c r="S171" s="47"/>
      <c r="T171" s="48"/>
      <c r="AT171" s="15" t="s">
        <v>132</v>
      </c>
      <c r="AU171" s="15" t="s">
        <v>79</v>
      </c>
    </row>
    <row r="172" spans="2:51" s="11" customFormat="1" ht="12">
      <c r="B172" s="136"/>
      <c r="D172" s="132" t="s">
        <v>134</v>
      </c>
      <c r="E172" s="137" t="s">
        <v>3</v>
      </c>
      <c r="F172" s="138" t="s">
        <v>871</v>
      </c>
      <c r="H172" s="139">
        <v>61.6</v>
      </c>
      <c r="L172" s="136"/>
      <c r="M172" s="140"/>
      <c r="N172" s="141"/>
      <c r="O172" s="141"/>
      <c r="P172" s="141"/>
      <c r="Q172" s="141"/>
      <c r="R172" s="141"/>
      <c r="S172" s="141"/>
      <c r="T172" s="142"/>
      <c r="AT172" s="137" t="s">
        <v>134</v>
      </c>
      <c r="AU172" s="137" t="s">
        <v>79</v>
      </c>
      <c r="AV172" s="11" t="s">
        <v>79</v>
      </c>
      <c r="AW172" s="11" t="s">
        <v>31</v>
      </c>
      <c r="AX172" s="11" t="s">
        <v>77</v>
      </c>
      <c r="AY172" s="137" t="s">
        <v>121</v>
      </c>
    </row>
    <row r="173" spans="2:65" s="1" customFormat="1" ht="20.45" customHeight="1">
      <c r="B173" s="121"/>
      <c r="C173" s="122" t="s">
        <v>8</v>
      </c>
      <c r="D173" s="122" t="s">
        <v>123</v>
      </c>
      <c r="E173" s="123" t="s">
        <v>800</v>
      </c>
      <c r="F173" s="124" t="s">
        <v>801</v>
      </c>
      <c r="G173" s="125" t="s">
        <v>126</v>
      </c>
      <c r="H173" s="126">
        <v>2.125</v>
      </c>
      <c r="I173" s="260">
        <v>0</v>
      </c>
      <c r="J173" s="127">
        <f>ROUND(I173*H173,2)</f>
        <v>0</v>
      </c>
      <c r="K173" s="124" t="s">
        <v>127</v>
      </c>
      <c r="L173" s="26"/>
      <c r="M173" s="46" t="s">
        <v>3</v>
      </c>
      <c r="N173" s="128" t="s">
        <v>40</v>
      </c>
      <c r="O173" s="129">
        <v>2.317</v>
      </c>
      <c r="P173" s="129">
        <f>O173*H173</f>
        <v>4.923625</v>
      </c>
      <c r="Q173" s="129">
        <v>0</v>
      </c>
      <c r="R173" s="129">
        <f>Q173*H173</f>
        <v>0</v>
      </c>
      <c r="S173" s="129">
        <v>0</v>
      </c>
      <c r="T173" s="130">
        <f>S173*H173</f>
        <v>0</v>
      </c>
      <c r="AR173" s="15" t="s">
        <v>128</v>
      </c>
      <c r="AT173" s="15" t="s">
        <v>123</v>
      </c>
      <c r="AU173" s="15" t="s">
        <v>79</v>
      </c>
      <c r="AY173" s="15" t="s">
        <v>121</v>
      </c>
      <c r="BE173" s="131">
        <f>IF(N173="základní",J173,0)</f>
        <v>0</v>
      </c>
      <c r="BF173" s="131">
        <f>IF(N173="snížená",J173,0)</f>
        <v>0</v>
      </c>
      <c r="BG173" s="131">
        <f>IF(N173="zákl. přenesená",J173,0)</f>
        <v>0</v>
      </c>
      <c r="BH173" s="131">
        <f>IF(N173="sníž. přenesená",J173,0)</f>
        <v>0</v>
      </c>
      <c r="BI173" s="131">
        <f>IF(N173="nulová",J173,0)</f>
        <v>0</v>
      </c>
      <c r="BJ173" s="15" t="s">
        <v>77</v>
      </c>
      <c r="BK173" s="131">
        <f>ROUND(I173*H173,2)</f>
        <v>0</v>
      </c>
      <c r="BL173" s="15" t="s">
        <v>128</v>
      </c>
      <c r="BM173" s="15" t="s">
        <v>872</v>
      </c>
    </row>
    <row r="174" spans="2:47" s="1" customFormat="1" ht="19.5">
      <c r="B174" s="26"/>
      <c r="D174" s="132" t="s">
        <v>130</v>
      </c>
      <c r="F174" s="133" t="s">
        <v>803</v>
      </c>
      <c r="L174" s="26"/>
      <c r="M174" s="134"/>
      <c r="N174" s="47"/>
      <c r="O174" s="47"/>
      <c r="P174" s="47"/>
      <c r="Q174" s="47"/>
      <c r="R174" s="47"/>
      <c r="S174" s="47"/>
      <c r="T174" s="48"/>
      <c r="AT174" s="15" t="s">
        <v>130</v>
      </c>
      <c r="AU174" s="15" t="s">
        <v>79</v>
      </c>
    </row>
    <row r="175" spans="2:47" s="1" customFormat="1" ht="39">
      <c r="B175" s="26"/>
      <c r="D175" s="132" t="s">
        <v>132</v>
      </c>
      <c r="F175" s="135" t="s">
        <v>804</v>
      </c>
      <c r="L175" s="26"/>
      <c r="M175" s="134"/>
      <c r="N175" s="47"/>
      <c r="O175" s="47"/>
      <c r="P175" s="47"/>
      <c r="Q175" s="47"/>
      <c r="R175" s="47"/>
      <c r="S175" s="47"/>
      <c r="T175" s="48"/>
      <c r="AT175" s="15" t="s">
        <v>132</v>
      </c>
      <c r="AU175" s="15" t="s">
        <v>79</v>
      </c>
    </row>
    <row r="176" spans="2:51" s="11" customFormat="1" ht="12">
      <c r="B176" s="136"/>
      <c r="D176" s="132" t="s">
        <v>134</v>
      </c>
      <c r="E176" s="137" t="s">
        <v>3</v>
      </c>
      <c r="F176" s="138" t="s">
        <v>805</v>
      </c>
      <c r="H176" s="139">
        <v>2.125</v>
      </c>
      <c r="L176" s="136"/>
      <c r="M176" s="140"/>
      <c r="N176" s="141"/>
      <c r="O176" s="141"/>
      <c r="P176" s="141"/>
      <c r="Q176" s="141"/>
      <c r="R176" s="141"/>
      <c r="S176" s="141"/>
      <c r="T176" s="142"/>
      <c r="AT176" s="137" t="s">
        <v>134</v>
      </c>
      <c r="AU176" s="137" t="s">
        <v>79</v>
      </c>
      <c r="AV176" s="11" t="s">
        <v>79</v>
      </c>
      <c r="AW176" s="11" t="s">
        <v>31</v>
      </c>
      <c r="AX176" s="11" t="s">
        <v>77</v>
      </c>
      <c r="AY176" s="137" t="s">
        <v>121</v>
      </c>
    </row>
    <row r="177" spans="2:65" s="1" customFormat="1" ht="20.45" customHeight="1">
      <c r="B177" s="121"/>
      <c r="C177" s="122" t="s">
        <v>263</v>
      </c>
      <c r="D177" s="122" t="s">
        <v>123</v>
      </c>
      <c r="E177" s="123" t="s">
        <v>806</v>
      </c>
      <c r="F177" s="124" t="s">
        <v>807</v>
      </c>
      <c r="G177" s="125" t="s">
        <v>126</v>
      </c>
      <c r="H177" s="126">
        <v>15.4</v>
      </c>
      <c r="I177" s="260">
        <v>0</v>
      </c>
      <c r="J177" s="127">
        <f>ROUND(I177*H177,2)</f>
        <v>0</v>
      </c>
      <c r="K177" s="124" t="s">
        <v>127</v>
      </c>
      <c r="L177" s="26"/>
      <c r="M177" s="46" t="s">
        <v>3</v>
      </c>
      <c r="N177" s="128" t="s">
        <v>40</v>
      </c>
      <c r="O177" s="129">
        <v>0.575</v>
      </c>
      <c r="P177" s="129">
        <f>O177*H177</f>
        <v>8.854999999999999</v>
      </c>
      <c r="Q177" s="129">
        <v>2.13408</v>
      </c>
      <c r="R177" s="129">
        <f>Q177*H177</f>
        <v>32.864832</v>
      </c>
      <c r="S177" s="129">
        <v>0</v>
      </c>
      <c r="T177" s="130">
        <f>S177*H177</f>
        <v>0</v>
      </c>
      <c r="AR177" s="15" t="s">
        <v>128</v>
      </c>
      <c r="AT177" s="15" t="s">
        <v>123</v>
      </c>
      <c r="AU177" s="15" t="s">
        <v>79</v>
      </c>
      <c r="AY177" s="15" t="s">
        <v>121</v>
      </c>
      <c r="BE177" s="131">
        <f>IF(N177="základní",J177,0)</f>
        <v>0</v>
      </c>
      <c r="BF177" s="131">
        <f>IF(N177="snížená",J177,0)</f>
        <v>0</v>
      </c>
      <c r="BG177" s="131">
        <f>IF(N177="zákl. přenesená",J177,0)</f>
        <v>0</v>
      </c>
      <c r="BH177" s="131">
        <f>IF(N177="sníž. přenesená",J177,0)</f>
        <v>0</v>
      </c>
      <c r="BI177" s="131">
        <f>IF(N177="nulová",J177,0)</f>
        <v>0</v>
      </c>
      <c r="BJ177" s="15" t="s">
        <v>77</v>
      </c>
      <c r="BK177" s="131">
        <f>ROUND(I177*H177,2)</f>
        <v>0</v>
      </c>
      <c r="BL177" s="15" t="s">
        <v>128</v>
      </c>
      <c r="BM177" s="15" t="s">
        <v>873</v>
      </c>
    </row>
    <row r="178" spans="2:47" s="1" customFormat="1" ht="19.5">
      <c r="B178" s="26"/>
      <c r="D178" s="132" t="s">
        <v>130</v>
      </c>
      <c r="F178" s="133" t="s">
        <v>809</v>
      </c>
      <c r="L178" s="26"/>
      <c r="M178" s="134"/>
      <c r="N178" s="47"/>
      <c r="O178" s="47"/>
      <c r="P178" s="47"/>
      <c r="Q178" s="47"/>
      <c r="R178" s="47"/>
      <c r="S178" s="47"/>
      <c r="T178" s="48"/>
      <c r="AT178" s="15" t="s">
        <v>130</v>
      </c>
      <c r="AU178" s="15" t="s">
        <v>79</v>
      </c>
    </row>
    <row r="179" spans="2:47" s="1" customFormat="1" ht="97.5">
      <c r="B179" s="26"/>
      <c r="D179" s="132" t="s">
        <v>132</v>
      </c>
      <c r="F179" s="135" t="s">
        <v>810</v>
      </c>
      <c r="L179" s="26"/>
      <c r="M179" s="134"/>
      <c r="N179" s="47"/>
      <c r="O179" s="47"/>
      <c r="P179" s="47"/>
      <c r="Q179" s="47"/>
      <c r="R179" s="47"/>
      <c r="S179" s="47"/>
      <c r="T179" s="48"/>
      <c r="AT179" s="15" t="s">
        <v>132</v>
      </c>
      <c r="AU179" s="15" t="s">
        <v>79</v>
      </c>
    </row>
    <row r="180" spans="2:51" s="11" customFormat="1" ht="12">
      <c r="B180" s="136"/>
      <c r="D180" s="132" t="s">
        <v>134</v>
      </c>
      <c r="E180" s="137" t="s">
        <v>3</v>
      </c>
      <c r="F180" s="138" t="s">
        <v>874</v>
      </c>
      <c r="H180" s="139">
        <v>15.4</v>
      </c>
      <c r="L180" s="136"/>
      <c r="M180" s="140"/>
      <c r="N180" s="141"/>
      <c r="O180" s="141"/>
      <c r="P180" s="141"/>
      <c r="Q180" s="141"/>
      <c r="R180" s="141"/>
      <c r="S180" s="141"/>
      <c r="T180" s="142"/>
      <c r="AT180" s="137" t="s">
        <v>134</v>
      </c>
      <c r="AU180" s="137" t="s">
        <v>79</v>
      </c>
      <c r="AV180" s="11" t="s">
        <v>79</v>
      </c>
      <c r="AW180" s="11" t="s">
        <v>31</v>
      </c>
      <c r="AX180" s="11" t="s">
        <v>77</v>
      </c>
      <c r="AY180" s="137" t="s">
        <v>121</v>
      </c>
    </row>
    <row r="181" spans="2:65" s="1" customFormat="1" ht="20.45" customHeight="1">
      <c r="B181" s="121"/>
      <c r="C181" s="122" t="s">
        <v>275</v>
      </c>
      <c r="D181" s="122" t="s">
        <v>123</v>
      </c>
      <c r="E181" s="123" t="s">
        <v>812</v>
      </c>
      <c r="F181" s="124" t="s">
        <v>813</v>
      </c>
      <c r="G181" s="125" t="s">
        <v>150</v>
      </c>
      <c r="H181" s="126">
        <v>15.4</v>
      </c>
      <c r="I181" s="260">
        <v>0</v>
      </c>
      <c r="J181" s="127">
        <f>ROUND(I181*H181,2)</f>
        <v>0</v>
      </c>
      <c r="K181" s="124" t="s">
        <v>127</v>
      </c>
      <c r="L181" s="26"/>
      <c r="M181" s="46" t="s">
        <v>3</v>
      </c>
      <c r="N181" s="128" t="s">
        <v>40</v>
      </c>
      <c r="O181" s="129">
        <v>0.575</v>
      </c>
      <c r="P181" s="129">
        <f>O181*H181</f>
        <v>8.854999999999999</v>
      </c>
      <c r="Q181" s="129">
        <v>0</v>
      </c>
      <c r="R181" s="129">
        <f>Q181*H181</f>
        <v>0</v>
      </c>
      <c r="S181" s="129">
        <v>0</v>
      </c>
      <c r="T181" s="130">
        <f>S181*H181</f>
        <v>0</v>
      </c>
      <c r="AR181" s="15" t="s">
        <v>128</v>
      </c>
      <c r="AT181" s="15" t="s">
        <v>123</v>
      </c>
      <c r="AU181" s="15" t="s">
        <v>79</v>
      </c>
      <c r="AY181" s="15" t="s">
        <v>121</v>
      </c>
      <c r="BE181" s="131">
        <f>IF(N181="základní",J181,0)</f>
        <v>0</v>
      </c>
      <c r="BF181" s="131">
        <f>IF(N181="snížená",J181,0)</f>
        <v>0</v>
      </c>
      <c r="BG181" s="131">
        <f>IF(N181="zákl. přenesená",J181,0)</f>
        <v>0</v>
      </c>
      <c r="BH181" s="131">
        <f>IF(N181="sníž. přenesená",J181,0)</f>
        <v>0</v>
      </c>
      <c r="BI181" s="131">
        <f>IF(N181="nulová",J181,0)</f>
        <v>0</v>
      </c>
      <c r="BJ181" s="15" t="s">
        <v>77</v>
      </c>
      <c r="BK181" s="131">
        <f>ROUND(I181*H181,2)</f>
        <v>0</v>
      </c>
      <c r="BL181" s="15" t="s">
        <v>128</v>
      </c>
      <c r="BM181" s="15" t="s">
        <v>875</v>
      </c>
    </row>
    <row r="182" spans="2:47" s="1" customFormat="1" ht="19.5">
      <c r="B182" s="26"/>
      <c r="D182" s="132" t="s">
        <v>130</v>
      </c>
      <c r="F182" s="133" t="s">
        <v>815</v>
      </c>
      <c r="L182" s="26"/>
      <c r="M182" s="134"/>
      <c r="N182" s="47"/>
      <c r="O182" s="47"/>
      <c r="P182" s="47"/>
      <c r="Q182" s="47"/>
      <c r="R182" s="47"/>
      <c r="S182" s="47"/>
      <c r="T182" s="48"/>
      <c r="AT182" s="15" t="s">
        <v>130</v>
      </c>
      <c r="AU182" s="15" t="s">
        <v>79</v>
      </c>
    </row>
    <row r="183" spans="2:47" s="1" customFormat="1" ht="97.5">
      <c r="B183" s="26"/>
      <c r="D183" s="132" t="s">
        <v>132</v>
      </c>
      <c r="F183" s="135" t="s">
        <v>810</v>
      </c>
      <c r="L183" s="26"/>
      <c r="M183" s="134"/>
      <c r="N183" s="47"/>
      <c r="O183" s="47"/>
      <c r="P183" s="47"/>
      <c r="Q183" s="47"/>
      <c r="R183" s="47"/>
      <c r="S183" s="47"/>
      <c r="T183" s="48"/>
      <c r="AT183" s="15" t="s">
        <v>132</v>
      </c>
      <c r="AU183" s="15" t="s">
        <v>79</v>
      </c>
    </row>
    <row r="184" spans="2:51" s="11" customFormat="1" ht="12">
      <c r="B184" s="136"/>
      <c r="D184" s="132" t="s">
        <v>134</v>
      </c>
      <c r="E184" s="137" t="s">
        <v>3</v>
      </c>
      <c r="F184" s="138" t="s">
        <v>874</v>
      </c>
      <c r="H184" s="139">
        <v>15.4</v>
      </c>
      <c r="L184" s="136"/>
      <c r="M184" s="140"/>
      <c r="N184" s="141"/>
      <c r="O184" s="141"/>
      <c r="P184" s="141"/>
      <c r="Q184" s="141"/>
      <c r="R184" s="141"/>
      <c r="S184" s="141"/>
      <c r="T184" s="142"/>
      <c r="AT184" s="137" t="s">
        <v>134</v>
      </c>
      <c r="AU184" s="137" t="s">
        <v>79</v>
      </c>
      <c r="AV184" s="11" t="s">
        <v>79</v>
      </c>
      <c r="AW184" s="11" t="s">
        <v>31</v>
      </c>
      <c r="AX184" s="11" t="s">
        <v>77</v>
      </c>
      <c r="AY184" s="137" t="s">
        <v>121</v>
      </c>
    </row>
    <row r="185" spans="2:65" s="1" customFormat="1" ht="20.45" customHeight="1">
      <c r="B185" s="121"/>
      <c r="C185" s="122" t="s">
        <v>281</v>
      </c>
      <c r="D185" s="122" t="s">
        <v>123</v>
      </c>
      <c r="E185" s="123" t="s">
        <v>816</v>
      </c>
      <c r="F185" s="124" t="s">
        <v>817</v>
      </c>
      <c r="G185" s="125" t="s">
        <v>150</v>
      </c>
      <c r="H185" s="126">
        <v>61.6</v>
      </c>
      <c r="I185" s="260">
        <v>0</v>
      </c>
      <c r="J185" s="127">
        <f>ROUND(I185*H185,2)</f>
        <v>0</v>
      </c>
      <c r="K185" s="124" t="s">
        <v>127</v>
      </c>
      <c r="L185" s="26"/>
      <c r="M185" s="46" t="s">
        <v>3</v>
      </c>
      <c r="N185" s="128" t="s">
        <v>40</v>
      </c>
      <c r="O185" s="129">
        <v>1.321</v>
      </c>
      <c r="P185" s="129">
        <f>O185*H185</f>
        <v>81.3736</v>
      </c>
      <c r="Q185" s="129">
        <v>0.93779</v>
      </c>
      <c r="R185" s="129">
        <f>Q185*H185</f>
        <v>57.767864</v>
      </c>
      <c r="S185" s="129">
        <v>0</v>
      </c>
      <c r="T185" s="130">
        <f>S185*H185</f>
        <v>0</v>
      </c>
      <c r="AR185" s="15" t="s">
        <v>128</v>
      </c>
      <c r="AT185" s="15" t="s">
        <v>123</v>
      </c>
      <c r="AU185" s="15" t="s">
        <v>79</v>
      </c>
      <c r="AY185" s="15" t="s">
        <v>121</v>
      </c>
      <c r="BE185" s="131">
        <f>IF(N185="základní",J185,0)</f>
        <v>0</v>
      </c>
      <c r="BF185" s="131">
        <f>IF(N185="snížená",J185,0)</f>
        <v>0</v>
      </c>
      <c r="BG185" s="131">
        <f>IF(N185="zákl. přenesená",J185,0)</f>
        <v>0</v>
      </c>
      <c r="BH185" s="131">
        <f>IF(N185="sníž. přenesená",J185,0)</f>
        <v>0</v>
      </c>
      <c r="BI185" s="131">
        <f>IF(N185="nulová",J185,0)</f>
        <v>0</v>
      </c>
      <c r="BJ185" s="15" t="s">
        <v>77</v>
      </c>
      <c r="BK185" s="131">
        <f>ROUND(I185*H185,2)</f>
        <v>0</v>
      </c>
      <c r="BL185" s="15" t="s">
        <v>128</v>
      </c>
      <c r="BM185" s="15" t="s">
        <v>876</v>
      </c>
    </row>
    <row r="186" spans="2:47" s="1" customFormat="1" ht="19.5">
      <c r="B186" s="26"/>
      <c r="D186" s="132" t="s">
        <v>130</v>
      </c>
      <c r="F186" s="133" t="s">
        <v>819</v>
      </c>
      <c r="L186" s="26"/>
      <c r="M186" s="134"/>
      <c r="N186" s="47"/>
      <c r="O186" s="47"/>
      <c r="P186" s="47"/>
      <c r="Q186" s="47"/>
      <c r="R186" s="47"/>
      <c r="S186" s="47"/>
      <c r="T186" s="48"/>
      <c r="AT186" s="15" t="s">
        <v>130</v>
      </c>
      <c r="AU186" s="15" t="s">
        <v>79</v>
      </c>
    </row>
    <row r="187" spans="2:47" s="1" customFormat="1" ht="97.5">
      <c r="B187" s="26"/>
      <c r="D187" s="132" t="s">
        <v>132</v>
      </c>
      <c r="F187" s="135" t="s">
        <v>820</v>
      </c>
      <c r="L187" s="26"/>
      <c r="M187" s="134"/>
      <c r="N187" s="47"/>
      <c r="O187" s="47"/>
      <c r="P187" s="47"/>
      <c r="Q187" s="47"/>
      <c r="R187" s="47"/>
      <c r="S187" s="47"/>
      <c r="T187" s="48"/>
      <c r="AT187" s="15" t="s">
        <v>132</v>
      </c>
      <c r="AU187" s="15" t="s">
        <v>79</v>
      </c>
    </row>
    <row r="188" spans="2:51" s="11" customFormat="1" ht="12">
      <c r="B188" s="136"/>
      <c r="D188" s="132" t="s">
        <v>134</v>
      </c>
      <c r="E188" s="137" t="s">
        <v>3</v>
      </c>
      <c r="F188" s="138" t="s">
        <v>871</v>
      </c>
      <c r="H188" s="139">
        <v>61.6</v>
      </c>
      <c r="L188" s="136"/>
      <c r="M188" s="140"/>
      <c r="N188" s="141"/>
      <c r="O188" s="141"/>
      <c r="P188" s="141"/>
      <c r="Q188" s="141"/>
      <c r="R188" s="141"/>
      <c r="S188" s="141"/>
      <c r="T188" s="142"/>
      <c r="AT188" s="137" t="s">
        <v>134</v>
      </c>
      <c r="AU188" s="137" t="s">
        <v>79</v>
      </c>
      <c r="AV188" s="11" t="s">
        <v>79</v>
      </c>
      <c r="AW188" s="11" t="s">
        <v>31</v>
      </c>
      <c r="AX188" s="11" t="s">
        <v>77</v>
      </c>
      <c r="AY188" s="137" t="s">
        <v>121</v>
      </c>
    </row>
    <row r="189" spans="2:63" s="10" customFormat="1" ht="22.9" customHeight="1">
      <c r="B189" s="109"/>
      <c r="D189" s="110" t="s">
        <v>68</v>
      </c>
      <c r="E189" s="119" t="s">
        <v>639</v>
      </c>
      <c r="F189" s="119" t="s">
        <v>640</v>
      </c>
      <c r="J189" s="120">
        <f>BK189</f>
        <v>0</v>
      </c>
      <c r="L189" s="109"/>
      <c r="M189" s="113"/>
      <c r="N189" s="114"/>
      <c r="O189" s="114"/>
      <c r="P189" s="115">
        <f>SUM(P190:P193)</f>
        <v>0</v>
      </c>
      <c r="Q189" s="114"/>
      <c r="R189" s="115">
        <f>SUM(R190:R193)</f>
        <v>0</v>
      </c>
      <c r="S189" s="114"/>
      <c r="T189" s="116">
        <f>SUM(T190:T193)</f>
        <v>0</v>
      </c>
      <c r="AR189" s="110" t="s">
        <v>77</v>
      </c>
      <c r="AT189" s="117" t="s">
        <v>68</v>
      </c>
      <c r="AU189" s="117" t="s">
        <v>77</v>
      </c>
      <c r="AY189" s="110" t="s">
        <v>121</v>
      </c>
      <c r="BK189" s="118">
        <f>SUM(BK190:BK193)</f>
        <v>0</v>
      </c>
    </row>
    <row r="190" spans="2:65" s="1" customFormat="1" ht="20.45" customHeight="1">
      <c r="B190" s="121"/>
      <c r="C190" s="122" t="s">
        <v>286</v>
      </c>
      <c r="D190" s="122" t="s">
        <v>123</v>
      </c>
      <c r="E190" s="123" t="s">
        <v>642</v>
      </c>
      <c r="F190" s="124" t="s">
        <v>643</v>
      </c>
      <c r="G190" s="125" t="s">
        <v>238</v>
      </c>
      <c r="H190" s="126">
        <v>7</v>
      </c>
      <c r="I190" s="260">
        <v>0</v>
      </c>
      <c r="J190" s="127">
        <f>ROUND(I190*H190,2)</f>
        <v>0</v>
      </c>
      <c r="K190" s="124" t="s">
        <v>127</v>
      </c>
      <c r="L190" s="26"/>
      <c r="M190" s="46" t="s">
        <v>3</v>
      </c>
      <c r="N190" s="128" t="s">
        <v>40</v>
      </c>
      <c r="O190" s="129">
        <v>0</v>
      </c>
      <c r="P190" s="129">
        <f>O190*H190</f>
        <v>0</v>
      </c>
      <c r="Q190" s="129">
        <v>0</v>
      </c>
      <c r="R190" s="129">
        <f>Q190*H190</f>
        <v>0</v>
      </c>
      <c r="S190" s="129">
        <v>0</v>
      </c>
      <c r="T190" s="130">
        <f>S190*H190</f>
        <v>0</v>
      </c>
      <c r="AR190" s="15" t="s">
        <v>128</v>
      </c>
      <c r="AT190" s="15" t="s">
        <v>123</v>
      </c>
      <c r="AU190" s="15" t="s">
        <v>79</v>
      </c>
      <c r="AY190" s="15" t="s">
        <v>121</v>
      </c>
      <c r="BE190" s="131">
        <f>IF(N190="základní",J190,0)</f>
        <v>0</v>
      </c>
      <c r="BF190" s="131">
        <f>IF(N190="snížená",J190,0)</f>
        <v>0</v>
      </c>
      <c r="BG190" s="131">
        <f>IF(N190="zákl. přenesená",J190,0)</f>
        <v>0</v>
      </c>
      <c r="BH190" s="131">
        <f>IF(N190="sníž. přenesená",J190,0)</f>
        <v>0</v>
      </c>
      <c r="BI190" s="131">
        <f>IF(N190="nulová",J190,0)</f>
        <v>0</v>
      </c>
      <c r="BJ190" s="15" t="s">
        <v>77</v>
      </c>
      <c r="BK190" s="131">
        <f>ROUND(I190*H190,2)</f>
        <v>0</v>
      </c>
      <c r="BL190" s="15" t="s">
        <v>128</v>
      </c>
      <c r="BM190" s="15" t="s">
        <v>877</v>
      </c>
    </row>
    <row r="191" spans="2:47" s="1" customFormat="1" ht="19.5">
      <c r="B191" s="26"/>
      <c r="D191" s="132" t="s">
        <v>130</v>
      </c>
      <c r="F191" s="133" t="s">
        <v>645</v>
      </c>
      <c r="L191" s="26"/>
      <c r="M191" s="134"/>
      <c r="N191" s="47"/>
      <c r="O191" s="47"/>
      <c r="P191" s="47"/>
      <c r="Q191" s="47"/>
      <c r="R191" s="47"/>
      <c r="S191" s="47"/>
      <c r="T191" s="48"/>
      <c r="AT191" s="15" t="s">
        <v>130</v>
      </c>
      <c r="AU191" s="15" t="s">
        <v>79</v>
      </c>
    </row>
    <row r="192" spans="2:47" s="1" customFormat="1" ht="68.25">
      <c r="B192" s="26"/>
      <c r="D192" s="132" t="s">
        <v>132</v>
      </c>
      <c r="F192" s="135" t="s">
        <v>646</v>
      </c>
      <c r="L192" s="26"/>
      <c r="M192" s="134"/>
      <c r="N192" s="47"/>
      <c r="O192" s="47"/>
      <c r="P192" s="47"/>
      <c r="Q192" s="47"/>
      <c r="R192" s="47"/>
      <c r="S192" s="47"/>
      <c r="T192" s="48"/>
      <c r="AT192" s="15" t="s">
        <v>132</v>
      </c>
      <c r="AU192" s="15" t="s">
        <v>79</v>
      </c>
    </row>
    <row r="193" spans="2:51" s="11" customFormat="1" ht="12">
      <c r="B193" s="136"/>
      <c r="D193" s="132" t="s">
        <v>134</v>
      </c>
      <c r="E193" s="137" t="s">
        <v>3</v>
      </c>
      <c r="F193" s="138" t="s">
        <v>836</v>
      </c>
      <c r="H193" s="139">
        <v>7</v>
      </c>
      <c r="L193" s="136"/>
      <c r="M193" s="140"/>
      <c r="N193" s="141"/>
      <c r="O193" s="141"/>
      <c r="P193" s="141"/>
      <c r="Q193" s="141"/>
      <c r="R193" s="141"/>
      <c r="S193" s="141"/>
      <c r="T193" s="142"/>
      <c r="AT193" s="137" t="s">
        <v>134</v>
      </c>
      <c r="AU193" s="137" t="s">
        <v>79</v>
      </c>
      <c r="AV193" s="11" t="s">
        <v>79</v>
      </c>
      <c r="AW193" s="11" t="s">
        <v>31</v>
      </c>
      <c r="AX193" s="11" t="s">
        <v>69</v>
      </c>
      <c r="AY193" s="137" t="s">
        <v>121</v>
      </c>
    </row>
    <row r="194" spans="2:63" s="10" customFormat="1" ht="22.9" customHeight="1">
      <c r="B194" s="109"/>
      <c r="D194" s="110" t="s">
        <v>68</v>
      </c>
      <c r="E194" s="119" t="s">
        <v>691</v>
      </c>
      <c r="F194" s="119" t="s">
        <v>692</v>
      </c>
      <c r="J194" s="120">
        <f>BK194</f>
        <v>0</v>
      </c>
      <c r="L194" s="109"/>
      <c r="M194" s="113"/>
      <c r="N194" s="114"/>
      <c r="O194" s="114"/>
      <c r="P194" s="115">
        <f>SUM(P195:P197)</f>
        <v>30.697498000000003</v>
      </c>
      <c r="Q194" s="114"/>
      <c r="R194" s="115">
        <f>SUM(R195:R197)</f>
        <v>0</v>
      </c>
      <c r="S194" s="114"/>
      <c r="T194" s="116">
        <f>SUM(T195:T197)</f>
        <v>0</v>
      </c>
      <c r="AR194" s="110" t="s">
        <v>77</v>
      </c>
      <c r="AT194" s="117" t="s">
        <v>68</v>
      </c>
      <c r="AU194" s="117" t="s">
        <v>77</v>
      </c>
      <c r="AY194" s="110" t="s">
        <v>121</v>
      </c>
      <c r="BK194" s="118">
        <f>SUM(BK195:BK197)</f>
        <v>0</v>
      </c>
    </row>
    <row r="195" spans="2:65" s="1" customFormat="1" ht="20.45" customHeight="1">
      <c r="B195" s="121"/>
      <c r="C195" s="122" t="s">
        <v>293</v>
      </c>
      <c r="D195" s="122" t="s">
        <v>123</v>
      </c>
      <c r="E195" s="123" t="s">
        <v>837</v>
      </c>
      <c r="F195" s="124" t="s">
        <v>838</v>
      </c>
      <c r="G195" s="125" t="s">
        <v>238</v>
      </c>
      <c r="H195" s="126">
        <v>90.821</v>
      </c>
      <c r="I195" s="260">
        <v>0</v>
      </c>
      <c r="J195" s="127">
        <f>ROUND(I195*H195,2)</f>
        <v>0</v>
      </c>
      <c r="K195" s="124" t="s">
        <v>127</v>
      </c>
      <c r="L195" s="26"/>
      <c r="M195" s="46" t="s">
        <v>3</v>
      </c>
      <c r="N195" s="128" t="s">
        <v>40</v>
      </c>
      <c r="O195" s="129">
        <v>0.338</v>
      </c>
      <c r="P195" s="129">
        <f>O195*H195</f>
        <v>30.697498000000003</v>
      </c>
      <c r="Q195" s="129">
        <v>0</v>
      </c>
      <c r="R195" s="129">
        <f>Q195*H195</f>
        <v>0</v>
      </c>
      <c r="S195" s="129">
        <v>0</v>
      </c>
      <c r="T195" s="130">
        <f>S195*H195</f>
        <v>0</v>
      </c>
      <c r="AR195" s="15" t="s">
        <v>128</v>
      </c>
      <c r="AT195" s="15" t="s">
        <v>123</v>
      </c>
      <c r="AU195" s="15" t="s">
        <v>79</v>
      </c>
      <c r="AY195" s="15" t="s">
        <v>121</v>
      </c>
      <c r="BE195" s="131">
        <f>IF(N195="základní",J195,0)</f>
        <v>0</v>
      </c>
      <c r="BF195" s="131">
        <f>IF(N195="snížená",J195,0)</f>
        <v>0</v>
      </c>
      <c r="BG195" s="131">
        <f>IF(N195="zákl. přenesená",J195,0)</f>
        <v>0</v>
      </c>
      <c r="BH195" s="131">
        <f>IF(N195="sníž. přenesená",J195,0)</f>
        <v>0</v>
      </c>
      <c r="BI195" s="131">
        <f>IF(N195="nulová",J195,0)</f>
        <v>0</v>
      </c>
      <c r="BJ195" s="15" t="s">
        <v>77</v>
      </c>
      <c r="BK195" s="131">
        <f>ROUND(I195*H195,2)</f>
        <v>0</v>
      </c>
      <c r="BL195" s="15" t="s">
        <v>128</v>
      </c>
      <c r="BM195" s="15" t="s">
        <v>878</v>
      </c>
    </row>
    <row r="196" spans="2:47" s="1" customFormat="1" ht="12">
      <c r="B196" s="26"/>
      <c r="D196" s="132" t="s">
        <v>130</v>
      </c>
      <c r="F196" s="133" t="s">
        <v>840</v>
      </c>
      <c r="L196" s="26"/>
      <c r="M196" s="134"/>
      <c r="N196" s="47"/>
      <c r="O196" s="47"/>
      <c r="P196" s="47"/>
      <c r="Q196" s="47"/>
      <c r="R196" s="47"/>
      <c r="S196" s="47"/>
      <c r="T196" s="48"/>
      <c r="AT196" s="15" t="s">
        <v>130</v>
      </c>
      <c r="AU196" s="15" t="s">
        <v>79</v>
      </c>
    </row>
    <row r="197" spans="2:47" s="1" customFormat="1" ht="29.25">
      <c r="B197" s="26"/>
      <c r="D197" s="132" t="s">
        <v>132</v>
      </c>
      <c r="F197" s="135" t="s">
        <v>841</v>
      </c>
      <c r="L197" s="26"/>
      <c r="M197" s="158"/>
      <c r="N197" s="159"/>
      <c r="O197" s="159"/>
      <c r="P197" s="159"/>
      <c r="Q197" s="159"/>
      <c r="R197" s="159"/>
      <c r="S197" s="159"/>
      <c r="T197" s="160"/>
      <c r="AT197" s="15" t="s">
        <v>132</v>
      </c>
      <c r="AU197" s="15" t="s">
        <v>79</v>
      </c>
    </row>
    <row r="198" spans="2:12" s="1" customFormat="1" ht="6.95" customHeight="1">
      <c r="B198" s="36"/>
      <c r="C198" s="37"/>
      <c r="D198" s="37"/>
      <c r="E198" s="37"/>
      <c r="F198" s="37"/>
      <c r="G198" s="37"/>
      <c r="H198" s="37"/>
      <c r="I198" s="37"/>
      <c r="J198" s="37"/>
      <c r="K198" s="37"/>
      <c r="L198" s="26"/>
    </row>
  </sheetData>
  <autoFilter ref="C85:K197"/>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11"/>
  <sheetViews>
    <sheetView showGridLines="0" zoomScale="115" zoomScaleNormal="115" workbookViewId="0" topLeftCell="A89">
      <selection activeCell="H113" sqref="H113"/>
    </sheetView>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c r="A1" s="80"/>
    </row>
    <row r="2" spans="12:46" ht="36.95" customHeight="1">
      <c r="L2" s="280" t="s">
        <v>6</v>
      </c>
      <c r="M2" s="278"/>
      <c r="N2" s="278"/>
      <c r="O2" s="278"/>
      <c r="P2" s="278"/>
      <c r="Q2" s="278"/>
      <c r="R2" s="278"/>
      <c r="S2" s="278"/>
      <c r="T2" s="278"/>
      <c r="U2" s="278"/>
      <c r="V2" s="278"/>
      <c r="AT2" s="15" t="s">
        <v>88</v>
      </c>
    </row>
    <row r="3" spans="2:46" ht="6.95" customHeight="1">
      <c r="B3" s="16"/>
      <c r="C3" s="17"/>
      <c r="D3" s="17"/>
      <c r="E3" s="17"/>
      <c r="F3" s="17"/>
      <c r="G3" s="17"/>
      <c r="H3" s="17"/>
      <c r="I3" s="17"/>
      <c r="J3" s="17"/>
      <c r="K3" s="17"/>
      <c r="L3" s="18"/>
      <c r="AT3" s="15" t="s">
        <v>79</v>
      </c>
    </row>
    <row r="4" spans="2:46" ht="24.95" customHeight="1">
      <c r="B4" s="18"/>
      <c r="D4" s="19" t="s">
        <v>89</v>
      </c>
      <c r="L4" s="18"/>
      <c r="M4" s="20" t="s">
        <v>11</v>
      </c>
      <c r="AT4" s="15" t="s">
        <v>4</v>
      </c>
    </row>
    <row r="5" spans="2:12" ht="6.95" customHeight="1">
      <c r="B5" s="18"/>
      <c r="L5" s="18"/>
    </row>
    <row r="6" spans="2:12" ht="12" customHeight="1">
      <c r="B6" s="18"/>
      <c r="D6" s="23" t="s">
        <v>15</v>
      </c>
      <c r="L6" s="18"/>
    </row>
    <row r="7" spans="2:12" ht="14.45" customHeight="1">
      <c r="B7" s="18"/>
      <c r="E7" s="298" t="str">
        <f>'Rekapitulace stavby'!K6</f>
        <v>Vinarský potok, Vinary - oprava zatrubněné části</v>
      </c>
      <c r="F7" s="299"/>
      <c r="G7" s="299"/>
      <c r="H7" s="299"/>
      <c r="L7" s="18"/>
    </row>
    <row r="8" spans="2:12" s="1" customFormat="1" ht="12" customHeight="1">
      <c r="B8" s="26"/>
      <c r="D8" s="23" t="s">
        <v>90</v>
      </c>
      <c r="L8" s="26"/>
    </row>
    <row r="9" spans="2:12" s="1" customFormat="1" ht="36.95" customHeight="1">
      <c r="B9" s="26"/>
      <c r="E9" s="293" t="s">
        <v>879</v>
      </c>
      <c r="F9" s="270"/>
      <c r="G9" s="270"/>
      <c r="H9" s="270"/>
      <c r="L9" s="26"/>
    </row>
    <row r="10" spans="2:12" s="1" customFormat="1" ht="12">
      <c r="B10" s="26"/>
      <c r="L10" s="26"/>
    </row>
    <row r="11" spans="2:12" s="1" customFormat="1" ht="12" customHeight="1">
      <c r="B11" s="26"/>
      <c r="D11" s="23" t="s">
        <v>17</v>
      </c>
      <c r="F11" s="15" t="s">
        <v>3</v>
      </c>
      <c r="I11" s="23" t="s">
        <v>18</v>
      </c>
      <c r="J11" s="15" t="s">
        <v>3</v>
      </c>
      <c r="L11" s="26"/>
    </row>
    <row r="12" spans="2:12" s="1" customFormat="1" ht="12" customHeight="1">
      <c r="B12" s="26"/>
      <c r="D12" s="23" t="s">
        <v>19</v>
      </c>
      <c r="F12" s="15" t="s">
        <v>20</v>
      </c>
      <c r="I12" s="23" t="s">
        <v>21</v>
      </c>
      <c r="J12" s="43" t="str">
        <f>'Rekapitulace stavby'!AN8</f>
        <v>16. 7. 2018</v>
      </c>
      <c r="L12" s="26"/>
    </row>
    <row r="13" spans="2:12" s="1" customFormat="1" ht="10.9" customHeight="1">
      <c r="B13" s="26"/>
      <c r="L13" s="26"/>
    </row>
    <row r="14" spans="2:12" s="1" customFormat="1" ht="12" customHeight="1">
      <c r="B14" s="26"/>
      <c r="D14" s="23" t="s">
        <v>23</v>
      </c>
      <c r="I14" s="23" t="s">
        <v>24</v>
      </c>
      <c r="J14" s="15" t="s">
        <v>3</v>
      </c>
      <c r="L14" s="26"/>
    </row>
    <row r="15" spans="2:12" s="1" customFormat="1" ht="18" customHeight="1">
      <c r="B15" s="26"/>
      <c r="E15" s="15" t="s">
        <v>25</v>
      </c>
      <c r="I15" s="23" t="s">
        <v>26</v>
      </c>
      <c r="J15" s="15" t="s">
        <v>3</v>
      </c>
      <c r="L15" s="26"/>
    </row>
    <row r="16" spans="2:12" s="1" customFormat="1" ht="6.95" customHeight="1">
      <c r="B16" s="26"/>
      <c r="L16" s="26"/>
    </row>
    <row r="17" spans="2:12" s="1" customFormat="1" ht="12" customHeight="1">
      <c r="B17" s="26"/>
      <c r="D17" s="23" t="s">
        <v>27</v>
      </c>
      <c r="I17" s="23" t="s">
        <v>24</v>
      </c>
      <c r="J17" s="15" t="str">
        <f>'Rekapitulace stavby'!AN13</f>
        <v/>
      </c>
      <c r="L17" s="26"/>
    </row>
    <row r="18" spans="2:12" s="1" customFormat="1" ht="18" customHeight="1">
      <c r="B18" s="26"/>
      <c r="E18" s="277" t="str">
        <f>'Rekapitulace stavby'!E14</f>
        <v xml:space="preserve"> </v>
      </c>
      <c r="F18" s="277"/>
      <c r="G18" s="277"/>
      <c r="H18" s="277"/>
      <c r="I18" s="23" t="s">
        <v>26</v>
      </c>
      <c r="J18" s="15" t="str">
        <f>'Rekapitulace stavby'!AN14</f>
        <v/>
      </c>
      <c r="L18" s="26"/>
    </row>
    <row r="19" spans="2:12" s="1" customFormat="1" ht="6.95" customHeight="1">
      <c r="B19" s="26"/>
      <c r="L19" s="26"/>
    </row>
    <row r="20" spans="2:12" s="1" customFormat="1" ht="12" customHeight="1">
      <c r="B20" s="26"/>
      <c r="D20" s="23" t="s">
        <v>29</v>
      </c>
      <c r="I20" s="23" t="s">
        <v>24</v>
      </c>
      <c r="J20" s="15" t="s">
        <v>3</v>
      </c>
      <c r="L20" s="26"/>
    </row>
    <row r="21" spans="2:12" s="1" customFormat="1" ht="18" customHeight="1">
      <c r="B21" s="26"/>
      <c r="E21" s="15" t="s">
        <v>30</v>
      </c>
      <c r="I21" s="23" t="s">
        <v>26</v>
      </c>
      <c r="J21" s="15" t="s">
        <v>3</v>
      </c>
      <c r="L21" s="26"/>
    </row>
    <row r="22" spans="2:12" s="1" customFormat="1" ht="6.95" customHeight="1">
      <c r="B22" s="26"/>
      <c r="L22" s="26"/>
    </row>
    <row r="23" spans="2:12" s="1" customFormat="1" ht="12" customHeight="1">
      <c r="B23" s="26"/>
      <c r="D23" s="23" t="s">
        <v>32</v>
      </c>
      <c r="I23" s="23" t="s">
        <v>24</v>
      </c>
      <c r="J23" s="15" t="str">
        <f>IF('Rekapitulace stavby'!AN19="","",'Rekapitulace stavby'!AN19)</f>
        <v/>
      </c>
      <c r="L23" s="26"/>
    </row>
    <row r="24" spans="2:12" s="1" customFormat="1" ht="18" customHeight="1">
      <c r="B24" s="26"/>
      <c r="E24" s="15" t="str">
        <f>IF('Rekapitulace stavby'!E20="","",'Rekapitulace stavby'!E20)</f>
        <v xml:space="preserve"> </v>
      </c>
      <c r="I24" s="23" t="s">
        <v>26</v>
      </c>
      <c r="J24" s="15" t="str">
        <f>IF('Rekapitulace stavby'!AN20="","",'Rekapitulace stavby'!AN20)</f>
        <v/>
      </c>
      <c r="L24" s="26"/>
    </row>
    <row r="25" spans="2:12" s="1" customFormat="1" ht="6.95" customHeight="1">
      <c r="B25" s="26"/>
      <c r="L25" s="26"/>
    </row>
    <row r="26" spans="2:12" s="1" customFormat="1" ht="12" customHeight="1">
      <c r="B26" s="26"/>
      <c r="D26" s="23" t="s">
        <v>33</v>
      </c>
      <c r="L26" s="26"/>
    </row>
    <row r="27" spans="2:12" s="6" customFormat="1" ht="14.45" customHeight="1">
      <c r="B27" s="81"/>
      <c r="E27" s="281" t="s">
        <v>3</v>
      </c>
      <c r="F27" s="281"/>
      <c r="G27" s="281"/>
      <c r="H27" s="281"/>
      <c r="L27" s="81"/>
    </row>
    <row r="28" spans="2:12" s="1" customFormat="1" ht="6.95" customHeight="1">
      <c r="B28" s="26"/>
      <c r="L28" s="26"/>
    </row>
    <row r="29" spans="2:12" s="1" customFormat="1" ht="6.95" customHeight="1">
      <c r="B29" s="26"/>
      <c r="D29" s="44"/>
      <c r="E29" s="44"/>
      <c r="F29" s="44"/>
      <c r="G29" s="44"/>
      <c r="H29" s="44"/>
      <c r="I29" s="44"/>
      <c r="J29" s="44"/>
      <c r="K29" s="44"/>
      <c r="L29" s="26"/>
    </row>
    <row r="30" spans="2:12" s="1" customFormat="1" ht="25.35" customHeight="1">
      <c r="B30" s="26"/>
      <c r="D30" s="82" t="s">
        <v>35</v>
      </c>
      <c r="J30" s="58">
        <f>ROUND(J83,2)</f>
        <v>0</v>
      </c>
      <c r="L30" s="26"/>
    </row>
    <row r="31" spans="2:12" s="1" customFormat="1" ht="6.95" customHeight="1">
      <c r="B31" s="26"/>
      <c r="D31" s="44"/>
      <c r="E31" s="44"/>
      <c r="F31" s="44"/>
      <c r="G31" s="44"/>
      <c r="H31" s="44"/>
      <c r="I31" s="44"/>
      <c r="J31" s="44"/>
      <c r="K31" s="44"/>
      <c r="L31" s="26"/>
    </row>
    <row r="32" spans="2:12" s="1" customFormat="1" ht="14.45" customHeight="1">
      <c r="B32" s="26"/>
      <c r="F32" s="29" t="s">
        <v>37</v>
      </c>
      <c r="I32" s="29" t="s">
        <v>36</v>
      </c>
      <c r="J32" s="29" t="s">
        <v>38</v>
      </c>
      <c r="L32" s="26"/>
    </row>
    <row r="33" spans="2:12" s="1" customFormat="1" ht="14.45" customHeight="1">
      <c r="B33" s="26"/>
      <c r="D33" s="23" t="s">
        <v>39</v>
      </c>
      <c r="E33" s="23" t="s">
        <v>40</v>
      </c>
      <c r="F33" s="83">
        <f>ROUND((SUM(BE83:BE107)),2)</f>
        <v>0</v>
      </c>
      <c r="I33" s="31">
        <v>0.21</v>
      </c>
      <c r="J33" s="83">
        <f>ROUND(((SUM(BE83:BE107))*I33),2)</f>
        <v>0</v>
      </c>
      <c r="L33" s="26"/>
    </row>
    <row r="34" spans="2:12" s="1" customFormat="1" ht="14.45" customHeight="1">
      <c r="B34" s="26"/>
      <c r="E34" s="23" t="s">
        <v>41</v>
      </c>
      <c r="F34" s="83">
        <f>ROUND((SUM(BF83:BF107)),2)</f>
        <v>0</v>
      </c>
      <c r="I34" s="31">
        <v>0.15</v>
      </c>
      <c r="J34" s="83">
        <f>ROUND(((SUM(BF83:BF107))*I34),2)</f>
        <v>0</v>
      </c>
      <c r="L34" s="26"/>
    </row>
    <row r="35" spans="2:12" s="1" customFormat="1" ht="14.45" customHeight="1" hidden="1">
      <c r="B35" s="26"/>
      <c r="E35" s="23" t="s">
        <v>42</v>
      </c>
      <c r="F35" s="83">
        <f>ROUND((SUM(BG83:BG107)),2)</f>
        <v>0</v>
      </c>
      <c r="I35" s="31">
        <v>0.21</v>
      </c>
      <c r="J35" s="83">
        <f>0</f>
        <v>0</v>
      </c>
      <c r="L35" s="26"/>
    </row>
    <row r="36" spans="2:12" s="1" customFormat="1" ht="14.45" customHeight="1" hidden="1">
      <c r="B36" s="26"/>
      <c r="E36" s="23" t="s">
        <v>43</v>
      </c>
      <c r="F36" s="83">
        <f>ROUND((SUM(BH83:BH107)),2)</f>
        <v>0</v>
      </c>
      <c r="I36" s="31">
        <v>0.15</v>
      </c>
      <c r="J36" s="83">
        <f>0</f>
        <v>0</v>
      </c>
      <c r="L36" s="26"/>
    </row>
    <row r="37" spans="2:12" s="1" customFormat="1" ht="14.45" customHeight="1" hidden="1">
      <c r="B37" s="26"/>
      <c r="E37" s="23" t="s">
        <v>44</v>
      </c>
      <c r="F37" s="83">
        <f>ROUND((SUM(BI83:BI107)),2)</f>
        <v>0</v>
      </c>
      <c r="I37" s="31">
        <v>0</v>
      </c>
      <c r="J37" s="83">
        <f>0</f>
        <v>0</v>
      </c>
      <c r="L37" s="26"/>
    </row>
    <row r="38" spans="2:12" s="1" customFormat="1" ht="6.95" customHeight="1">
      <c r="B38" s="26"/>
      <c r="L38" s="26"/>
    </row>
    <row r="39" spans="2:12" s="1" customFormat="1" ht="25.35" customHeight="1">
      <c r="B39" s="26"/>
      <c r="C39" s="84"/>
      <c r="D39" s="85" t="s">
        <v>45</v>
      </c>
      <c r="E39" s="49"/>
      <c r="F39" s="49"/>
      <c r="G39" s="86" t="s">
        <v>46</v>
      </c>
      <c r="H39" s="87" t="s">
        <v>47</v>
      </c>
      <c r="I39" s="49"/>
      <c r="J39" s="88">
        <f>SUM(J30:J37)</f>
        <v>0</v>
      </c>
      <c r="K39" s="89"/>
      <c r="L39" s="26"/>
    </row>
    <row r="40" spans="2:12" s="1" customFormat="1" ht="14.45" customHeight="1">
      <c r="B40" s="36"/>
      <c r="C40" s="37"/>
      <c r="D40" s="37"/>
      <c r="E40" s="37"/>
      <c r="F40" s="37"/>
      <c r="G40" s="37"/>
      <c r="H40" s="37"/>
      <c r="I40" s="37"/>
      <c r="J40" s="37"/>
      <c r="K40" s="37"/>
      <c r="L40" s="26"/>
    </row>
    <row r="44" spans="2:12" s="1" customFormat="1" ht="6.95" customHeight="1">
      <c r="B44" s="38"/>
      <c r="C44" s="39"/>
      <c r="D44" s="39"/>
      <c r="E44" s="39"/>
      <c r="F44" s="39"/>
      <c r="G44" s="39"/>
      <c r="H44" s="39"/>
      <c r="I44" s="39"/>
      <c r="J44" s="39"/>
      <c r="K44" s="39"/>
      <c r="L44" s="26"/>
    </row>
    <row r="45" spans="2:12" s="1" customFormat="1" ht="24.95" customHeight="1">
      <c r="B45" s="26"/>
      <c r="C45" s="19" t="s">
        <v>92</v>
      </c>
      <c r="L45" s="26"/>
    </row>
    <row r="46" spans="2:12" s="1" customFormat="1" ht="6.95" customHeight="1">
      <c r="B46" s="26"/>
      <c r="L46" s="26"/>
    </row>
    <row r="47" spans="2:12" s="1" customFormat="1" ht="12" customHeight="1">
      <c r="B47" s="26"/>
      <c r="C47" s="23" t="s">
        <v>15</v>
      </c>
      <c r="L47" s="26"/>
    </row>
    <row r="48" spans="2:12" s="1" customFormat="1" ht="14.45" customHeight="1">
      <c r="B48" s="26"/>
      <c r="E48" s="298" t="str">
        <f>E7</f>
        <v>Vinarský potok, Vinary - oprava zatrubněné části</v>
      </c>
      <c r="F48" s="299"/>
      <c r="G48" s="299"/>
      <c r="H48" s="299"/>
      <c r="L48" s="26"/>
    </row>
    <row r="49" spans="2:12" s="1" customFormat="1" ht="12" customHeight="1">
      <c r="B49" s="26"/>
      <c r="C49" s="23" t="s">
        <v>90</v>
      </c>
      <c r="L49" s="26"/>
    </row>
    <row r="50" spans="2:12" s="1" customFormat="1" ht="14.45" customHeight="1">
      <c r="B50" s="26"/>
      <c r="E50" s="293" t="str">
        <f>E9</f>
        <v>VRN - Vedlejší rozpočtové náklady</v>
      </c>
      <c r="F50" s="270"/>
      <c r="G50" s="270"/>
      <c r="H50" s="270"/>
      <c r="L50" s="26"/>
    </row>
    <row r="51" spans="2:12" s="1" customFormat="1" ht="6.95" customHeight="1">
      <c r="B51" s="26"/>
      <c r="L51" s="26"/>
    </row>
    <row r="52" spans="2:12" s="1" customFormat="1" ht="12" customHeight="1">
      <c r="B52" s="26"/>
      <c r="C52" s="23" t="s">
        <v>19</v>
      </c>
      <c r="F52" s="15" t="str">
        <f>F12</f>
        <v>Vinary</v>
      </c>
      <c r="I52" s="23" t="s">
        <v>21</v>
      </c>
      <c r="J52" s="43" t="str">
        <f>IF(J12="","",J12)</f>
        <v>16. 7. 2018</v>
      </c>
      <c r="L52" s="26"/>
    </row>
    <row r="53" spans="2:12" s="1" customFormat="1" ht="6.95" customHeight="1">
      <c r="B53" s="26"/>
      <c r="L53" s="26"/>
    </row>
    <row r="54" spans="2:12" s="1" customFormat="1" ht="12.6" customHeight="1">
      <c r="B54" s="26"/>
      <c r="C54" s="23" t="s">
        <v>23</v>
      </c>
      <c r="F54" s="15" t="str">
        <f>E15</f>
        <v>Povodí Moravy, s.p.</v>
      </c>
      <c r="I54" s="23" t="s">
        <v>29</v>
      </c>
      <c r="J54" s="24" t="str">
        <f>E21</f>
        <v>Legene s.r.o.</v>
      </c>
      <c r="L54" s="26"/>
    </row>
    <row r="55" spans="2:12" s="1" customFormat="1" ht="12.6" customHeight="1">
      <c r="B55" s="26"/>
      <c r="C55" s="23" t="s">
        <v>27</v>
      </c>
      <c r="F55" s="15" t="str">
        <f>IF(E18="","",E18)</f>
        <v xml:space="preserve"> </v>
      </c>
      <c r="I55" s="23" t="s">
        <v>32</v>
      </c>
      <c r="J55" s="24" t="str">
        <f>E24</f>
        <v xml:space="preserve"> </v>
      </c>
      <c r="L55" s="26"/>
    </row>
    <row r="56" spans="2:12" s="1" customFormat="1" ht="10.35" customHeight="1">
      <c r="B56" s="26"/>
      <c r="L56" s="26"/>
    </row>
    <row r="57" spans="2:12" s="1" customFormat="1" ht="29.25" customHeight="1">
      <c r="B57" s="26"/>
      <c r="C57" s="90" t="s">
        <v>93</v>
      </c>
      <c r="D57" s="84"/>
      <c r="E57" s="84"/>
      <c r="F57" s="84"/>
      <c r="G57" s="84"/>
      <c r="H57" s="84"/>
      <c r="I57" s="84"/>
      <c r="J57" s="91" t="s">
        <v>94</v>
      </c>
      <c r="K57" s="84"/>
      <c r="L57" s="26"/>
    </row>
    <row r="58" spans="2:12" s="1" customFormat="1" ht="10.35" customHeight="1">
      <c r="B58" s="26"/>
      <c r="L58" s="26"/>
    </row>
    <row r="59" spans="2:47" s="1" customFormat="1" ht="22.9" customHeight="1">
      <c r="B59" s="26"/>
      <c r="C59" s="92" t="s">
        <v>67</v>
      </c>
      <c r="J59" s="58">
        <f>J83</f>
        <v>0</v>
      </c>
      <c r="L59" s="26"/>
      <c r="AU59" s="15" t="s">
        <v>95</v>
      </c>
    </row>
    <row r="60" spans="2:12" s="7" customFormat="1" ht="24.95" customHeight="1">
      <c r="B60" s="93"/>
      <c r="D60" s="94" t="s">
        <v>879</v>
      </c>
      <c r="E60" s="95"/>
      <c r="F60" s="95"/>
      <c r="G60" s="95"/>
      <c r="H60" s="95"/>
      <c r="I60" s="95"/>
      <c r="J60" s="96">
        <f>J84</f>
        <v>0</v>
      </c>
      <c r="L60" s="93"/>
    </row>
    <row r="61" spans="2:12" s="8" customFormat="1" ht="19.9" customHeight="1">
      <c r="B61" s="97"/>
      <c r="D61" s="98" t="s">
        <v>880</v>
      </c>
      <c r="E61" s="99"/>
      <c r="F61" s="99"/>
      <c r="G61" s="99"/>
      <c r="H61" s="99"/>
      <c r="I61" s="99"/>
      <c r="J61" s="100">
        <f>J85</f>
        <v>0</v>
      </c>
      <c r="L61" s="97"/>
    </row>
    <row r="62" spans="2:12" s="8" customFormat="1" ht="19.9" customHeight="1">
      <c r="B62" s="97"/>
      <c r="D62" s="98" t="s">
        <v>881</v>
      </c>
      <c r="E62" s="99"/>
      <c r="F62" s="99"/>
      <c r="G62" s="99"/>
      <c r="H62" s="99"/>
      <c r="I62" s="99"/>
      <c r="J62" s="100">
        <f>J90</f>
        <v>0</v>
      </c>
      <c r="L62" s="97"/>
    </row>
    <row r="63" spans="2:12" s="8" customFormat="1" ht="19.9" customHeight="1">
      <c r="B63" s="97"/>
      <c r="D63" s="98" t="s">
        <v>882</v>
      </c>
      <c r="E63" s="99"/>
      <c r="F63" s="99"/>
      <c r="G63" s="99"/>
      <c r="H63" s="99"/>
      <c r="I63" s="99"/>
      <c r="J63" s="100">
        <f>J101</f>
        <v>0</v>
      </c>
      <c r="L63" s="97"/>
    </row>
    <row r="64" spans="2:12" s="1" customFormat="1" ht="21.75" customHeight="1">
      <c r="B64" s="26"/>
      <c r="L64" s="26"/>
    </row>
    <row r="65" spans="2:12" s="1" customFormat="1" ht="6.95" customHeight="1">
      <c r="B65" s="36"/>
      <c r="C65" s="37"/>
      <c r="D65" s="37"/>
      <c r="E65" s="37"/>
      <c r="F65" s="37"/>
      <c r="G65" s="37"/>
      <c r="H65" s="37"/>
      <c r="I65" s="37"/>
      <c r="J65" s="37"/>
      <c r="K65" s="37"/>
      <c r="L65" s="26"/>
    </row>
    <row r="69" spans="2:12" s="1" customFormat="1" ht="6.95" customHeight="1">
      <c r="B69" s="38"/>
      <c r="C69" s="39"/>
      <c r="D69" s="39"/>
      <c r="E69" s="39"/>
      <c r="F69" s="39"/>
      <c r="G69" s="39"/>
      <c r="H69" s="39"/>
      <c r="I69" s="39"/>
      <c r="J69" s="39"/>
      <c r="K69" s="39"/>
      <c r="L69" s="26"/>
    </row>
    <row r="70" spans="2:12" s="1" customFormat="1" ht="24.95" customHeight="1">
      <c r="B70" s="26"/>
      <c r="C70" s="19" t="s">
        <v>106</v>
      </c>
      <c r="L70" s="26"/>
    </row>
    <row r="71" spans="2:12" s="1" customFormat="1" ht="6.95" customHeight="1">
      <c r="B71" s="26"/>
      <c r="L71" s="26"/>
    </row>
    <row r="72" spans="2:12" s="1" customFormat="1" ht="12" customHeight="1">
      <c r="B72" s="26"/>
      <c r="C72" s="23" t="s">
        <v>15</v>
      </c>
      <c r="L72" s="26"/>
    </row>
    <row r="73" spans="2:12" s="1" customFormat="1" ht="14.45" customHeight="1">
      <c r="B73" s="26"/>
      <c r="E73" s="298" t="str">
        <f>E7</f>
        <v>Vinarský potok, Vinary - oprava zatrubněné části</v>
      </c>
      <c r="F73" s="299"/>
      <c r="G73" s="299"/>
      <c r="H73" s="299"/>
      <c r="L73" s="26"/>
    </row>
    <row r="74" spans="2:12" s="1" customFormat="1" ht="12" customHeight="1">
      <c r="B74" s="26"/>
      <c r="C74" s="23" t="s">
        <v>90</v>
      </c>
      <c r="L74" s="26"/>
    </row>
    <row r="75" spans="2:12" s="1" customFormat="1" ht="14.45" customHeight="1">
      <c r="B75" s="26"/>
      <c r="E75" s="293" t="str">
        <f>E9</f>
        <v>VRN - Vedlejší rozpočtové náklady</v>
      </c>
      <c r="F75" s="270"/>
      <c r="G75" s="270"/>
      <c r="H75" s="270"/>
      <c r="L75" s="26"/>
    </row>
    <row r="76" spans="2:12" s="1" customFormat="1" ht="6.95" customHeight="1">
      <c r="B76" s="26"/>
      <c r="L76" s="26"/>
    </row>
    <row r="77" spans="2:12" s="1" customFormat="1" ht="12" customHeight="1">
      <c r="B77" s="26"/>
      <c r="C77" s="23" t="s">
        <v>19</v>
      </c>
      <c r="F77" s="15" t="str">
        <f>F12</f>
        <v>Vinary</v>
      </c>
      <c r="I77" s="23" t="s">
        <v>21</v>
      </c>
      <c r="J77" s="43" t="str">
        <f>IF(J12="","",J12)</f>
        <v>16. 7. 2018</v>
      </c>
      <c r="L77" s="26"/>
    </row>
    <row r="78" spans="2:12" s="1" customFormat="1" ht="6.95" customHeight="1">
      <c r="B78" s="26"/>
      <c r="L78" s="26"/>
    </row>
    <row r="79" spans="2:12" s="1" customFormat="1" ht="12.6" customHeight="1">
      <c r="B79" s="26"/>
      <c r="C79" s="23" t="s">
        <v>23</v>
      </c>
      <c r="F79" s="15" t="str">
        <f>E15</f>
        <v>Povodí Moravy, s.p.</v>
      </c>
      <c r="I79" s="23" t="s">
        <v>29</v>
      </c>
      <c r="J79" s="24" t="str">
        <f>E21</f>
        <v>Legene s.r.o.</v>
      </c>
      <c r="L79" s="26"/>
    </row>
    <row r="80" spans="2:12" s="1" customFormat="1" ht="12.6" customHeight="1">
      <c r="B80" s="26"/>
      <c r="C80" s="23" t="s">
        <v>27</v>
      </c>
      <c r="F80" s="15" t="str">
        <f>IF(E18="","",E18)</f>
        <v xml:space="preserve"> </v>
      </c>
      <c r="I80" s="23" t="s">
        <v>32</v>
      </c>
      <c r="J80" s="24" t="str">
        <f>E24</f>
        <v xml:space="preserve"> </v>
      </c>
      <c r="L80" s="26"/>
    </row>
    <row r="81" spans="2:12" s="1" customFormat="1" ht="10.35" customHeight="1">
      <c r="B81" s="26"/>
      <c r="L81" s="26"/>
    </row>
    <row r="82" spans="2:20" s="9" customFormat="1" ht="29.25" customHeight="1">
      <c r="B82" s="101"/>
      <c r="C82" s="102" t="s">
        <v>107</v>
      </c>
      <c r="D82" s="103" t="s">
        <v>54</v>
      </c>
      <c r="E82" s="103" t="s">
        <v>50</v>
      </c>
      <c r="F82" s="103" t="s">
        <v>51</v>
      </c>
      <c r="G82" s="103" t="s">
        <v>108</v>
      </c>
      <c r="H82" s="103" t="s">
        <v>109</v>
      </c>
      <c r="I82" s="103" t="s">
        <v>110</v>
      </c>
      <c r="J82" s="103" t="s">
        <v>94</v>
      </c>
      <c r="K82" s="104" t="s">
        <v>111</v>
      </c>
      <c r="L82" s="101"/>
      <c r="M82" s="51" t="s">
        <v>3</v>
      </c>
      <c r="N82" s="52" t="s">
        <v>39</v>
      </c>
      <c r="O82" s="52" t="s">
        <v>112</v>
      </c>
      <c r="P82" s="52" t="s">
        <v>113</v>
      </c>
      <c r="Q82" s="52" t="s">
        <v>114</v>
      </c>
      <c r="R82" s="52" t="s">
        <v>115</v>
      </c>
      <c r="S82" s="52" t="s">
        <v>116</v>
      </c>
      <c r="T82" s="53" t="s">
        <v>117</v>
      </c>
    </row>
    <row r="83" spans="2:63" s="1" customFormat="1" ht="22.9" customHeight="1">
      <c r="B83" s="26"/>
      <c r="C83" s="56" t="s">
        <v>118</v>
      </c>
      <c r="J83" s="105">
        <f>J84</f>
        <v>0</v>
      </c>
      <c r="L83" s="26"/>
      <c r="M83" s="54"/>
      <c r="N83" s="44"/>
      <c r="O83" s="44"/>
      <c r="P83" s="106">
        <f>P84</f>
        <v>0</v>
      </c>
      <c r="Q83" s="44"/>
      <c r="R83" s="106">
        <f>R84</f>
        <v>0</v>
      </c>
      <c r="S83" s="44"/>
      <c r="T83" s="107">
        <f>T84</f>
        <v>0</v>
      </c>
      <c r="AT83" s="15" t="s">
        <v>68</v>
      </c>
      <c r="AU83" s="15" t="s">
        <v>95</v>
      </c>
      <c r="BK83" s="108">
        <f>BK84</f>
        <v>0</v>
      </c>
    </row>
    <row r="84" spans="2:63" s="10" customFormat="1" ht="25.9" customHeight="1">
      <c r="B84" s="109"/>
      <c r="D84" s="110" t="s">
        <v>68</v>
      </c>
      <c r="E84" s="111" t="s">
        <v>86</v>
      </c>
      <c r="F84" s="111" t="s">
        <v>87</v>
      </c>
      <c r="J84" s="112">
        <f>J85+J90+J101</f>
        <v>0</v>
      </c>
      <c r="L84" s="109"/>
      <c r="M84" s="113"/>
      <c r="N84" s="114"/>
      <c r="O84" s="114"/>
      <c r="P84" s="115">
        <f>P85+P90+P101</f>
        <v>0</v>
      </c>
      <c r="Q84" s="114"/>
      <c r="R84" s="115">
        <f>R85+R90+R101</f>
        <v>0</v>
      </c>
      <c r="S84" s="114"/>
      <c r="T84" s="116">
        <f>T85+T90+T101</f>
        <v>0</v>
      </c>
      <c r="AR84" s="110" t="s">
        <v>154</v>
      </c>
      <c r="AT84" s="117" t="s">
        <v>68</v>
      </c>
      <c r="AU84" s="117" t="s">
        <v>69</v>
      </c>
      <c r="AY84" s="110" t="s">
        <v>121</v>
      </c>
      <c r="BK84" s="118">
        <f>BK85+BK90+BK101</f>
        <v>0</v>
      </c>
    </row>
    <row r="85" spans="2:63" s="10" customFormat="1" ht="22.9" customHeight="1">
      <c r="B85" s="109"/>
      <c r="D85" s="110" t="s">
        <v>68</v>
      </c>
      <c r="E85" s="119" t="s">
        <v>883</v>
      </c>
      <c r="F85" s="119" t="s">
        <v>884</v>
      </c>
      <c r="J85" s="120">
        <f>BK85</f>
        <v>0</v>
      </c>
      <c r="L85" s="109"/>
      <c r="M85" s="113"/>
      <c r="N85" s="114"/>
      <c r="O85" s="114"/>
      <c r="P85" s="115">
        <f>SUM(P86:P89)</f>
        <v>0</v>
      </c>
      <c r="Q85" s="114"/>
      <c r="R85" s="115">
        <f>SUM(R86:R89)</f>
        <v>0</v>
      </c>
      <c r="S85" s="114"/>
      <c r="T85" s="116">
        <f>SUM(T86:T89)</f>
        <v>0</v>
      </c>
      <c r="AR85" s="110" t="s">
        <v>154</v>
      </c>
      <c r="AT85" s="117" t="s">
        <v>68</v>
      </c>
      <c r="AU85" s="117" t="s">
        <v>77</v>
      </c>
      <c r="AY85" s="110" t="s">
        <v>121</v>
      </c>
      <c r="BK85" s="118">
        <f>SUM(BK86:BK89)</f>
        <v>0</v>
      </c>
    </row>
    <row r="86" spans="2:65" s="1" customFormat="1" ht="20.45" customHeight="1">
      <c r="B86" s="121"/>
      <c r="C86" s="122" t="s">
        <v>77</v>
      </c>
      <c r="D86" s="122" t="s">
        <v>123</v>
      </c>
      <c r="E86" s="123" t="s">
        <v>885</v>
      </c>
      <c r="F86" s="124" t="s">
        <v>886</v>
      </c>
      <c r="G86" s="125" t="s">
        <v>887</v>
      </c>
      <c r="H86" s="126">
        <v>1</v>
      </c>
      <c r="I86" s="260">
        <v>0</v>
      </c>
      <c r="J86" s="127">
        <f>ROUND(I86*H86,2)</f>
        <v>0</v>
      </c>
      <c r="K86" s="124" t="s">
        <v>127</v>
      </c>
      <c r="L86" s="26"/>
      <c r="M86" s="46" t="s">
        <v>3</v>
      </c>
      <c r="N86" s="128" t="s">
        <v>40</v>
      </c>
      <c r="O86" s="129">
        <v>0</v>
      </c>
      <c r="P86" s="129">
        <f>O86*H86</f>
        <v>0</v>
      </c>
      <c r="Q86" s="129">
        <v>0</v>
      </c>
      <c r="R86" s="129">
        <f>Q86*H86</f>
        <v>0</v>
      </c>
      <c r="S86" s="129">
        <v>0</v>
      </c>
      <c r="T86" s="130">
        <f>S86*H86</f>
        <v>0</v>
      </c>
      <c r="AR86" s="15" t="s">
        <v>888</v>
      </c>
      <c r="AT86" s="15" t="s">
        <v>123</v>
      </c>
      <c r="AU86" s="15" t="s">
        <v>79</v>
      </c>
      <c r="AY86" s="15" t="s">
        <v>121</v>
      </c>
      <c r="BE86" s="131">
        <f>IF(N86="základní",J86,0)</f>
        <v>0</v>
      </c>
      <c r="BF86" s="131">
        <f>IF(N86="snížená",J86,0)</f>
        <v>0</v>
      </c>
      <c r="BG86" s="131">
        <f>IF(N86="zákl. přenesená",J86,0)</f>
        <v>0</v>
      </c>
      <c r="BH86" s="131">
        <f>IF(N86="sníž. přenesená",J86,0)</f>
        <v>0</v>
      </c>
      <c r="BI86" s="131">
        <f>IF(N86="nulová",J86,0)</f>
        <v>0</v>
      </c>
      <c r="BJ86" s="15" t="s">
        <v>77</v>
      </c>
      <c r="BK86" s="131">
        <f>ROUND(I86*H86,2)</f>
        <v>0</v>
      </c>
      <c r="BL86" s="15" t="s">
        <v>888</v>
      </c>
      <c r="BM86" s="15" t="s">
        <v>889</v>
      </c>
    </row>
    <row r="87" spans="2:47" s="1" customFormat="1" ht="12">
      <c r="B87" s="26"/>
      <c r="D87" s="132" t="s">
        <v>130</v>
      </c>
      <c r="F87" s="133" t="s">
        <v>890</v>
      </c>
      <c r="L87" s="26"/>
      <c r="M87" s="134"/>
      <c r="N87" s="47"/>
      <c r="O87" s="47"/>
      <c r="P87" s="47"/>
      <c r="Q87" s="47"/>
      <c r="R87" s="47"/>
      <c r="S87" s="47"/>
      <c r="T87" s="48"/>
      <c r="AT87" s="15" t="s">
        <v>130</v>
      </c>
      <c r="AU87" s="15" t="s">
        <v>79</v>
      </c>
    </row>
    <row r="88" spans="2:65" s="1" customFormat="1" ht="20.45" customHeight="1">
      <c r="B88" s="121"/>
      <c r="C88" s="122" t="s">
        <v>79</v>
      </c>
      <c r="D88" s="122" t="s">
        <v>123</v>
      </c>
      <c r="E88" s="123" t="s">
        <v>891</v>
      </c>
      <c r="F88" s="124" t="s">
        <v>892</v>
      </c>
      <c r="G88" s="125" t="s">
        <v>887</v>
      </c>
      <c r="H88" s="126">
        <v>1</v>
      </c>
      <c r="I88" s="260">
        <v>0</v>
      </c>
      <c r="J88" s="127">
        <f>ROUND(I88*H88,2)</f>
        <v>0</v>
      </c>
      <c r="K88" s="124" t="s">
        <v>127</v>
      </c>
      <c r="L88" s="26"/>
      <c r="M88" s="46" t="s">
        <v>3</v>
      </c>
      <c r="N88" s="128" t="s">
        <v>40</v>
      </c>
      <c r="O88" s="129">
        <v>0</v>
      </c>
      <c r="P88" s="129">
        <f>O88*H88</f>
        <v>0</v>
      </c>
      <c r="Q88" s="129">
        <v>0</v>
      </c>
      <c r="R88" s="129">
        <f>Q88*H88</f>
        <v>0</v>
      </c>
      <c r="S88" s="129">
        <v>0</v>
      </c>
      <c r="T88" s="130">
        <f>S88*H88</f>
        <v>0</v>
      </c>
      <c r="AR88" s="15" t="s">
        <v>888</v>
      </c>
      <c r="AT88" s="15" t="s">
        <v>123</v>
      </c>
      <c r="AU88" s="15" t="s">
        <v>79</v>
      </c>
      <c r="AY88" s="15" t="s">
        <v>121</v>
      </c>
      <c r="BE88" s="131">
        <f>IF(N88="základní",J88,0)</f>
        <v>0</v>
      </c>
      <c r="BF88" s="131">
        <f>IF(N88="snížená",J88,0)</f>
        <v>0</v>
      </c>
      <c r="BG88" s="131">
        <f>IF(N88="zákl. přenesená",J88,0)</f>
        <v>0</v>
      </c>
      <c r="BH88" s="131">
        <f>IF(N88="sníž. přenesená",J88,0)</f>
        <v>0</v>
      </c>
      <c r="BI88" s="131">
        <f>IF(N88="nulová",J88,0)</f>
        <v>0</v>
      </c>
      <c r="BJ88" s="15" t="s">
        <v>77</v>
      </c>
      <c r="BK88" s="131">
        <f>ROUND(I88*H88,2)</f>
        <v>0</v>
      </c>
      <c r="BL88" s="15" t="s">
        <v>888</v>
      </c>
      <c r="BM88" s="15" t="s">
        <v>893</v>
      </c>
    </row>
    <row r="89" spans="2:47" s="1" customFormat="1" ht="12">
      <c r="B89" s="26"/>
      <c r="D89" s="132" t="s">
        <v>130</v>
      </c>
      <c r="F89" s="133" t="s">
        <v>892</v>
      </c>
      <c r="L89" s="26"/>
      <c r="M89" s="134"/>
      <c r="N89" s="47"/>
      <c r="O89" s="47"/>
      <c r="P89" s="47"/>
      <c r="Q89" s="47"/>
      <c r="R89" s="47"/>
      <c r="S89" s="47"/>
      <c r="T89" s="48"/>
      <c r="AT89" s="15" t="s">
        <v>130</v>
      </c>
      <c r="AU89" s="15" t="s">
        <v>79</v>
      </c>
    </row>
    <row r="90" spans="2:63" s="10" customFormat="1" ht="22.9" customHeight="1">
      <c r="B90" s="109"/>
      <c r="D90" s="110" t="s">
        <v>68</v>
      </c>
      <c r="E90" s="119" t="s">
        <v>894</v>
      </c>
      <c r="F90" s="119" t="s">
        <v>895</v>
      </c>
      <c r="J90" s="120">
        <f>BK90</f>
        <v>0</v>
      </c>
      <c r="L90" s="109"/>
      <c r="M90" s="113"/>
      <c r="N90" s="114"/>
      <c r="O90" s="114"/>
      <c r="P90" s="115">
        <f>SUM(P91:P100)</f>
        <v>0</v>
      </c>
      <c r="Q90" s="114"/>
      <c r="R90" s="115">
        <f>SUM(R91:R100)</f>
        <v>0</v>
      </c>
      <c r="S90" s="114"/>
      <c r="T90" s="116">
        <f>SUM(T91:T100)</f>
        <v>0</v>
      </c>
      <c r="AR90" s="110" t="s">
        <v>154</v>
      </c>
      <c r="AT90" s="117" t="s">
        <v>68</v>
      </c>
      <c r="AU90" s="117" t="s">
        <v>77</v>
      </c>
      <c r="AY90" s="110" t="s">
        <v>121</v>
      </c>
      <c r="BK90" s="118">
        <f>SUM(BK91:BK100)</f>
        <v>0</v>
      </c>
    </row>
    <row r="91" spans="2:65" s="1" customFormat="1" ht="20.45" customHeight="1">
      <c r="B91" s="121"/>
      <c r="C91" s="122" t="s">
        <v>142</v>
      </c>
      <c r="D91" s="122" t="s">
        <v>123</v>
      </c>
      <c r="E91" s="123" t="s">
        <v>896</v>
      </c>
      <c r="F91" s="124" t="s">
        <v>897</v>
      </c>
      <c r="G91" s="125" t="s">
        <v>887</v>
      </c>
      <c r="H91" s="126">
        <v>1</v>
      </c>
      <c r="I91" s="260">
        <v>0</v>
      </c>
      <c r="J91" s="127">
        <f>ROUND(I91*H91,2)</f>
        <v>0</v>
      </c>
      <c r="K91" s="124" t="s">
        <v>127</v>
      </c>
      <c r="L91" s="26"/>
      <c r="M91" s="46" t="s">
        <v>3</v>
      </c>
      <c r="N91" s="128" t="s">
        <v>40</v>
      </c>
      <c r="O91" s="129">
        <v>0</v>
      </c>
      <c r="P91" s="129">
        <f>O91*H91</f>
        <v>0</v>
      </c>
      <c r="Q91" s="129">
        <v>0</v>
      </c>
      <c r="R91" s="129">
        <f>Q91*H91</f>
        <v>0</v>
      </c>
      <c r="S91" s="129">
        <v>0</v>
      </c>
      <c r="T91" s="130">
        <f>S91*H91</f>
        <v>0</v>
      </c>
      <c r="AR91" s="15" t="s">
        <v>888</v>
      </c>
      <c r="AT91" s="15" t="s">
        <v>123</v>
      </c>
      <c r="AU91" s="15" t="s">
        <v>79</v>
      </c>
      <c r="AY91" s="15" t="s">
        <v>121</v>
      </c>
      <c r="BE91" s="131">
        <f>IF(N91="základní",J91,0)</f>
        <v>0</v>
      </c>
      <c r="BF91" s="131">
        <f>IF(N91="snížená",J91,0)</f>
        <v>0</v>
      </c>
      <c r="BG91" s="131">
        <f>IF(N91="zákl. přenesená",J91,0)</f>
        <v>0</v>
      </c>
      <c r="BH91" s="131">
        <f>IF(N91="sníž. přenesená",J91,0)</f>
        <v>0</v>
      </c>
      <c r="BI91" s="131">
        <f>IF(N91="nulová",J91,0)</f>
        <v>0</v>
      </c>
      <c r="BJ91" s="15" t="s">
        <v>77</v>
      </c>
      <c r="BK91" s="131">
        <f>ROUND(I91*H91,2)</f>
        <v>0</v>
      </c>
      <c r="BL91" s="15" t="s">
        <v>888</v>
      </c>
      <c r="BM91" s="15" t="s">
        <v>898</v>
      </c>
    </row>
    <row r="92" spans="2:47" s="1" customFormat="1" ht="12">
      <c r="B92" s="26"/>
      <c r="D92" s="132" t="s">
        <v>130</v>
      </c>
      <c r="F92" s="133" t="s">
        <v>899</v>
      </c>
      <c r="L92" s="26"/>
      <c r="M92" s="134"/>
      <c r="N92" s="47"/>
      <c r="O92" s="47"/>
      <c r="P92" s="47"/>
      <c r="Q92" s="47"/>
      <c r="R92" s="47"/>
      <c r="S92" s="47"/>
      <c r="T92" s="48"/>
      <c r="AT92" s="15" t="s">
        <v>130</v>
      </c>
      <c r="AU92" s="15" t="s">
        <v>79</v>
      </c>
    </row>
    <row r="93" spans="2:65" s="1" customFormat="1" ht="20.45" customHeight="1">
      <c r="B93" s="121"/>
      <c r="C93" s="122" t="s">
        <v>128</v>
      </c>
      <c r="D93" s="122" t="s">
        <v>123</v>
      </c>
      <c r="E93" s="123" t="s">
        <v>900</v>
      </c>
      <c r="F93" s="124" t="s">
        <v>901</v>
      </c>
      <c r="G93" s="125" t="s">
        <v>887</v>
      </c>
      <c r="H93" s="126">
        <v>1</v>
      </c>
      <c r="I93" s="260">
        <v>0</v>
      </c>
      <c r="J93" s="127">
        <f>ROUND(I93*H93,2)</f>
        <v>0</v>
      </c>
      <c r="K93" s="124" t="s">
        <v>127</v>
      </c>
      <c r="L93" s="26"/>
      <c r="M93" s="46" t="s">
        <v>3</v>
      </c>
      <c r="N93" s="128" t="s">
        <v>40</v>
      </c>
      <c r="O93" s="129">
        <v>0</v>
      </c>
      <c r="P93" s="129">
        <f>O93*H93</f>
        <v>0</v>
      </c>
      <c r="Q93" s="129">
        <v>0</v>
      </c>
      <c r="R93" s="129">
        <f>Q93*H93</f>
        <v>0</v>
      </c>
      <c r="S93" s="129">
        <v>0</v>
      </c>
      <c r="T93" s="130">
        <f>S93*H93</f>
        <v>0</v>
      </c>
      <c r="AR93" s="15" t="s">
        <v>888</v>
      </c>
      <c r="AT93" s="15" t="s">
        <v>123</v>
      </c>
      <c r="AU93" s="15" t="s">
        <v>79</v>
      </c>
      <c r="AY93" s="15" t="s">
        <v>121</v>
      </c>
      <c r="BE93" s="131">
        <f>IF(N93="základní",J93,0)</f>
        <v>0</v>
      </c>
      <c r="BF93" s="131">
        <f>IF(N93="snížená",J93,0)</f>
        <v>0</v>
      </c>
      <c r="BG93" s="131">
        <f>IF(N93="zákl. přenesená",J93,0)</f>
        <v>0</v>
      </c>
      <c r="BH93" s="131">
        <f>IF(N93="sníž. přenesená",J93,0)</f>
        <v>0</v>
      </c>
      <c r="BI93" s="131">
        <f>IF(N93="nulová",J93,0)</f>
        <v>0</v>
      </c>
      <c r="BJ93" s="15" t="s">
        <v>77</v>
      </c>
      <c r="BK93" s="131">
        <f>ROUND(I93*H93,2)</f>
        <v>0</v>
      </c>
      <c r="BL93" s="15" t="s">
        <v>888</v>
      </c>
      <c r="BM93" s="15" t="s">
        <v>902</v>
      </c>
    </row>
    <row r="94" spans="2:47" s="1" customFormat="1" ht="12">
      <c r="B94" s="26"/>
      <c r="D94" s="132" t="s">
        <v>130</v>
      </c>
      <c r="F94" s="133" t="s">
        <v>903</v>
      </c>
      <c r="L94" s="26"/>
      <c r="M94" s="134"/>
      <c r="N94" s="47"/>
      <c r="O94" s="47"/>
      <c r="P94" s="47"/>
      <c r="Q94" s="47"/>
      <c r="R94" s="47"/>
      <c r="S94" s="47"/>
      <c r="T94" s="48"/>
      <c r="AT94" s="15" t="s">
        <v>130</v>
      </c>
      <c r="AU94" s="15" t="s">
        <v>79</v>
      </c>
    </row>
    <row r="95" spans="2:65" s="1" customFormat="1" ht="20.45" customHeight="1">
      <c r="B95" s="121"/>
      <c r="C95" s="122" t="s">
        <v>154</v>
      </c>
      <c r="D95" s="122" t="s">
        <v>123</v>
      </c>
      <c r="E95" s="123" t="s">
        <v>904</v>
      </c>
      <c r="F95" s="124" t="s">
        <v>905</v>
      </c>
      <c r="G95" s="125" t="s">
        <v>150</v>
      </c>
      <c r="H95" s="126">
        <v>200</v>
      </c>
      <c r="I95" s="260">
        <v>0</v>
      </c>
      <c r="J95" s="127">
        <f>ROUND(I95*H95,2)</f>
        <v>0</v>
      </c>
      <c r="K95" s="124" t="s">
        <v>127</v>
      </c>
      <c r="L95" s="26"/>
      <c r="M95" s="46" t="s">
        <v>3</v>
      </c>
      <c r="N95" s="128" t="s">
        <v>40</v>
      </c>
      <c r="O95" s="129">
        <v>0</v>
      </c>
      <c r="P95" s="129">
        <f>O95*H95</f>
        <v>0</v>
      </c>
      <c r="Q95" s="129">
        <v>0</v>
      </c>
      <c r="R95" s="129">
        <f>Q95*H95</f>
        <v>0</v>
      </c>
      <c r="S95" s="129">
        <v>0</v>
      </c>
      <c r="T95" s="130">
        <f>S95*H95</f>
        <v>0</v>
      </c>
      <c r="AR95" s="15" t="s">
        <v>888</v>
      </c>
      <c r="AT95" s="15" t="s">
        <v>123</v>
      </c>
      <c r="AU95" s="15" t="s">
        <v>79</v>
      </c>
      <c r="AY95" s="15" t="s">
        <v>121</v>
      </c>
      <c r="BE95" s="131">
        <f>IF(N95="základní",J95,0)</f>
        <v>0</v>
      </c>
      <c r="BF95" s="131">
        <f>IF(N95="snížená",J95,0)</f>
        <v>0</v>
      </c>
      <c r="BG95" s="131">
        <f>IF(N95="zákl. přenesená",J95,0)</f>
        <v>0</v>
      </c>
      <c r="BH95" s="131">
        <f>IF(N95="sníž. přenesená",J95,0)</f>
        <v>0</v>
      </c>
      <c r="BI95" s="131">
        <f>IF(N95="nulová",J95,0)</f>
        <v>0</v>
      </c>
      <c r="BJ95" s="15" t="s">
        <v>77</v>
      </c>
      <c r="BK95" s="131">
        <f>ROUND(I95*H95,2)</f>
        <v>0</v>
      </c>
      <c r="BL95" s="15" t="s">
        <v>888</v>
      </c>
      <c r="BM95" s="15" t="s">
        <v>906</v>
      </c>
    </row>
    <row r="96" spans="2:47" s="1" customFormat="1" ht="12">
      <c r="B96" s="26"/>
      <c r="D96" s="132" t="s">
        <v>130</v>
      </c>
      <c r="F96" s="133" t="s">
        <v>905</v>
      </c>
      <c r="L96" s="26"/>
      <c r="M96" s="134"/>
      <c r="N96" s="47"/>
      <c r="O96" s="47"/>
      <c r="P96" s="47"/>
      <c r="Q96" s="47"/>
      <c r="R96" s="47"/>
      <c r="S96" s="47"/>
      <c r="T96" s="48"/>
      <c r="AT96" s="15" t="s">
        <v>130</v>
      </c>
      <c r="AU96" s="15" t="s">
        <v>79</v>
      </c>
    </row>
    <row r="97" spans="2:65" s="1" customFormat="1" ht="20.45" customHeight="1">
      <c r="B97" s="121"/>
      <c r="C97" s="122" t="s">
        <v>160</v>
      </c>
      <c r="D97" s="122" t="s">
        <v>123</v>
      </c>
      <c r="E97" s="123" t="s">
        <v>907</v>
      </c>
      <c r="F97" s="124" t="s">
        <v>908</v>
      </c>
      <c r="G97" s="125" t="s">
        <v>909</v>
      </c>
      <c r="H97" s="126">
        <v>1</v>
      </c>
      <c r="I97" s="260">
        <v>0</v>
      </c>
      <c r="J97" s="127">
        <f>ROUND(I97*H97,2)</f>
        <v>0</v>
      </c>
      <c r="K97" s="124" t="s">
        <v>127</v>
      </c>
      <c r="L97" s="26"/>
      <c r="M97" s="46" t="s">
        <v>3</v>
      </c>
      <c r="N97" s="128" t="s">
        <v>40</v>
      </c>
      <c r="O97" s="129">
        <v>0</v>
      </c>
      <c r="P97" s="129">
        <f>O97*H97</f>
        <v>0</v>
      </c>
      <c r="Q97" s="129">
        <v>0</v>
      </c>
      <c r="R97" s="129">
        <f>Q97*H97</f>
        <v>0</v>
      </c>
      <c r="S97" s="129">
        <v>0</v>
      </c>
      <c r="T97" s="130">
        <f>S97*H97</f>
        <v>0</v>
      </c>
      <c r="AR97" s="15" t="s">
        <v>888</v>
      </c>
      <c r="AT97" s="15" t="s">
        <v>123</v>
      </c>
      <c r="AU97" s="15" t="s">
        <v>79</v>
      </c>
      <c r="AY97" s="15" t="s">
        <v>121</v>
      </c>
      <c r="BE97" s="131">
        <f>IF(N97="základní",J97,0)</f>
        <v>0</v>
      </c>
      <c r="BF97" s="131">
        <f>IF(N97="snížená",J97,0)</f>
        <v>0</v>
      </c>
      <c r="BG97" s="131">
        <f>IF(N97="zákl. přenesená",J97,0)</f>
        <v>0</v>
      </c>
      <c r="BH97" s="131">
        <f>IF(N97="sníž. přenesená",J97,0)</f>
        <v>0</v>
      </c>
      <c r="BI97" s="131">
        <f>IF(N97="nulová",J97,0)</f>
        <v>0</v>
      </c>
      <c r="BJ97" s="15" t="s">
        <v>77</v>
      </c>
      <c r="BK97" s="131">
        <f>ROUND(I97*H97,2)</f>
        <v>0</v>
      </c>
      <c r="BL97" s="15" t="s">
        <v>888</v>
      </c>
      <c r="BM97" s="15" t="s">
        <v>910</v>
      </c>
    </row>
    <row r="98" spans="2:47" s="1" customFormat="1" ht="12">
      <c r="B98" s="26"/>
      <c r="D98" s="132" t="s">
        <v>130</v>
      </c>
      <c r="F98" s="133" t="s">
        <v>908</v>
      </c>
      <c r="L98" s="26"/>
      <c r="M98" s="134"/>
      <c r="N98" s="47"/>
      <c r="O98" s="47"/>
      <c r="P98" s="47"/>
      <c r="Q98" s="47"/>
      <c r="R98" s="47"/>
      <c r="S98" s="47"/>
      <c r="T98" s="48"/>
      <c r="AT98" s="15" t="s">
        <v>130</v>
      </c>
      <c r="AU98" s="15" t="s">
        <v>79</v>
      </c>
    </row>
    <row r="99" spans="2:65" s="1" customFormat="1" ht="20.45" customHeight="1">
      <c r="B99" s="121"/>
      <c r="C99" s="122" t="s">
        <v>168</v>
      </c>
      <c r="D99" s="122" t="s">
        <v>123</v>
      </c>
      <c r="E99" s="123" t="s">
        <v>911</v>
      </c>
      <c r="F99" s="124" t="s">
        <v>912</v>
      </c>
      <c r="G99" s="125" t="s">
        <v>887</v>
      </c>
      <c r="H99" s="126">
        <v>1</v>
      </c>
      <c r="I99" s="260">
        <v>0</v>
      </c>
      <c r="J99" s="127">
        <f>ROUND(I99*H99,2)</f>
        <v>0</v>
      </c>
      <c r="K99" s="124" t="s">
        <v>127</v>
      </c>
      <c r="L99" s="26"/>
      <c r="M99" s="46" t="s">
        <v>3</v>
      </c>
      <c r="N99" s="128" t="s">
        <v>40</v>
      </c>
      <c r="O99" s="129">
        <v>0</v>
      </c>
      <c r="P99" s="129">
        <f>O99*H99</f>
        <v>0</v>
      </c>
      <c r="Q99" s="129">
        <v>0</v>
      </c>
      <c r="R99" s="129">
        <f>Q99*H99</f>
        <v>0</v>
      </c>
      <c r="S99" s="129">
        <v>0</v>
      </c>
      <c r="T99" s="130">
        <f>S99*H99</f>
        <v>0</v>
      </c>
      <c r="AR99" s="15" t="s">
        <v>888</v>
      </c>
      <c r="AT99" s="15" t="s">
        <v>123</v>
      </c>
      <c r="AU99" s="15" t="s">
        <v>79</v>
      </c>
      <c r="AY99" s="15" t="s">
        <v>121</v>
      </c>
      <c r="BE99" s="131">
        <f>IF(N99="základní",J99,0)</f>
        <v>0</v>
      </c>
      <c r="BF99" s="131">
        <f>IF(N99="snížená",J99,0)</f>
        <v>0</v>
      </c>
      <c r="BG99" s="131">
        <f>IF(N99="zákl. přenesená",J99,0)</f>
        <v>0</v>
      </c>
      <c r="BH99" s="131">
        <f>IF(N99="sníž. přenesená",J99,0)</f>
        <v>0</v>
      </c>
      <c r="BI99" s="131">
        <f>IF(N99="nulová",J99,0)</f>
        <v>0</v>
      </c>
      <c r="BJ99" s="15" t="s">
        <v>77</v>
      </c>
      <c r="BK99" s="131">
        <f>ROUND(I99*H99,2)</f>
        <v>0</v>
      </c>
      <c r="BL99" s="15" t="s">
        <v>888</v>
      </c>
      <c r="BM99" s="15" t="s">
        <v>913</v>
      </c>
    </row>
    <row r="100" spans="2:47" s="1" customFormat="1" ht="12">
      <c r="B100" s="26"/>
      <c r="D100" s="132" t="s">
        <v>130</v>
      </c>
      <c r="F100" s="133" t="s">
        <v>914</v>
      </c>
      <c r="L100" s="26"/>
      <c r="M100" s="134"/>
      <c r="N100" s="47"/>
      <c r="O100" s="47"/>
      <c r="P100" s="47"/>
      <c r="Q100" s="47"/>
      <c r="R100" s="47"/>
      <c r="S100" s="47"/>
      <c r="T100" s="48"/>
      <c r="AT100" s="15" t="s">
        <v>130</v>
      </c>
      <c r="AU100" s="15" t="s">
        <v>79</v>
      </c>
    </row>
    <row r="101" spans="2:63" s="10" customFormat="1" ht="22.9" customHeight="1">
      <c r="B101" s="109"/>
      <c r="D101" s="110" t="s">
        <v>68</v>
      </c>
      <c r="E101" s="119" t="s">
        <v>915</v>
      </c>
      <c r="F101" s="119" t="s">
        <v>916</v>
      </c>
      <c r="J101" s="120">
        <f>J102+J104+J106+J109</f>
        <v>0</v>
      </c>
      <c r="L101" s="109"/>
      <c r="M101" s="113"/>
      <c r="N101" s="114"/>
      <c r="O101" s="114"/>
      <c r="P101" s="115">
        <f>SUM(P102:P107)</f>
        <v>0</v>
      </c>
      <c r="Q101" s="114"/>
      <c r="R101" s="115">
        <f>SUM(R102:R107)</f>
        <v>0</v>
      </c>
      <c r="S101" s="114"/>
      <c r="T101" s="116">
        <f>SUM(T102:T107)</f>
        <v>0</v>
      </c>
      <c r="AR101" s="110" t="s">
        <v>154</v>
      </c>
      <c r="AT101" s="117" t="s">
        <v>68</v>
      </c>
      <c r="AU101" s="117" t="s">
        <v>77</v>
      </c>
      <c r="AY101" s="110" t="s">
        <v>121</v>
      </c>
      <c r="BK101" s="118">
        <f>SUM(BK102:BK107)</f>
        <v>0</v>
      </c>
    </row>
    <row r="102" spans="2:65" s="1" customFormat="1" ht="20.45" customHeight="1">
      <c r="B102" s="121"/>
      <c r="C102" s="122" t="s">
        <v>175</v>
      </c>
      <c r="D102" s="122" t="s">
        <v>1111</v>
      </c>
      <c r="E102" s="123"/>
      <c r="F102" s="124" t="s">
        <v>1112</v>
      </c>
      <c r="G102" s="125" t="s">
        <v>887</v>
      </c>
      <c r="H102" s="126">
        <v>1</v>
      </c>
      <c r="I102" s="260">
        <v>0</v>
      </c>
      <c r="J102" s="127">
        <f>ROUND(I102*H102,2)</f>
        <v>0</v>
      </c>
      <c r="K102" s="124" t="s">
        <v>127</v>
      </c>
      <c r="L102" s="26"/>
      <c r="M102" s="46" t="s">
        <v>3</v>
      </c>
      <c r="N102" s="128" t="s">
        <v>40</v>
      </c>
      <c r="O102" s="129">
        <v>0</v>
      </c>
      <c r="P102" s="129">
        <f>O102*H102</f>
        <v>0</v>
      </c>
      <c r="Q102" s="129">
        <v>0</v>
      </c>
      <c r="R102" s="129">
        <f>Q102*H102</f>
        <v>0</v>
      </c>
      <c r="S102" s="129">
        <v>0</v>
      </c>
      <c r="T102" s="130">
        <f>S102*H102</f>
        <v>0</v>
      </c>
      <c r="AR102" s="15" t="s">
        <v>888</v>
      </c>
      <c r="AT102" s="15" t="s">
        <v>123</v>
      </c>
      <c r="AU102" s="15" t="s">
        <v>79</v>
      </c>
      <c r="AY102" s="15" t="s">
        <v>121</v>
      </c>
      <c r="BE102" s="131">
        <f>IF(N102="základní",J102,0)</f>
        <v>0</v>
      </c>
      <c r="BF102" s="131">
        <f>IF(N102="snížená",J102,0)</f>
        <v>0</v>
      </c>
      <c r="BG102" s="131">
        <f>IF(N102="zákl. přenesená",J102,0)</f>
        <v>0</v>
      </c>
      <c r="BH102" s="131">
        <f>IF(N102="sníž. přenesená",J102,0)</f>
        <v>0</v>
      </c>
      <c r="BI102" s="131">
        <f>IF(N102="nulová",J102,0)</f>
        <v>0</v>
      </c>
      <c r="BJ102" s="15" t="s">
        <v>77</v>
      </c>
      <c r="BK102" s="131">
        <f>ROUND(I102*H102,2)</f>
        <v>0</v>
      </c>
      <c r="BL102" s="15" t="s">
        <v>888</v>
      </c>
      <c r="BM102" s="15" t="s">
        <v>917</v>
      </c>
    </row>
    <row r="103" spans="2:47" s="1" customFormat="1" ht="12">
      <c r="B103" s="26"/>
      <c r="D103" s="132" t="s">
        <v>130</v>
      </c>
      <c r="F103" s="133" t="s">
        <v>1113</v>
      </c>
      <c r="L103" s="26"/>
      <c r="M103" s="134"/>
      <c r="N103" s="47"/>
      <c r="O103" s="47"/>
      <c r="P103" s="47"/>
      <c r="Q103" s="47"/>
      <c r="R103" s="47"/>
      <c r="S103" s="47"/>
      <c r="T103" s="48"/>
      <c r="AT103" s="15" t="s">
        <v>130</v>
      </c>
      <c r="AU103" s="15" t="s">
        <v>79</v>
      </c>
    </row>
    <row r="104" spans="2:65" s="1" customFormat="1" ht="20.45" customHeight="1">
      <c r="B104" s="121"/>
      <c r="C104" s="122" t="s">
        <v>183</v>
      </c>
      <c r="D104" s="122" t="s">
        <v>123</v>
      </c>
      <c r="E104" s="123" t="s">
        <v>918</v>
      </c>
      <c r="F104" s="124" t="s">
        <v>919</v>
      </c>
      <c r="G104" s="125" t="s">
        <v>887</v>
      </c>
      <c r="H104" s="126">
        <v>1</v>
      </c>
      <c r="I104" s="260">
        <v>0</v>
      </c>
      <c r="J104" s="127">
        <f>ROUND(I104*H104,2)</f>
        <v>0</v>
      </c>
      <c r="K104" s="124" t="s">
        <v>127</v>
      </c>
      <c r="L104" s="26"/>
      <c r="M104" s="46" t="s">
        <v>3</v>
      </c>
      <c r="N104" s="128" t="s">
        <v>40</v>
      </c>
      <c r="O104" s="129">
        <v>0</v>
      </c>
      <c r="P104" s="129">
        <f>O104*H104</f>
        <v>0</v>
      </c>
      <c r="Q104" s="129">
        <v>0</v>
      </c>
      <c r="R104" s="129">
        <f>Q104*H104</f>
        <v>0</v>
      </c>
      <c r="S104" s="129">
        <v>0</v>
      </c>
      <c r="T104" s="130">
        <f>S104*H104</f>
        <v>0</v>
      </c>
      <c r="AR104" s="15" t="s">
        <v>888</v>
      </c>
      <c r="AT104" s="15" t="s">
        <v>123</v>
      </c>
      <c r="AU104" s="15" t="s">
        <v>79</v>
      </c>
      <c r="AY104" s="15" t="s">
        <v>121</v>
      </c>
      <c r="BE104" s="131">
        <f>IF(N104="základní",J104,0)</f>
        <v>0</v>
      </c>
      <c r="BF104" s="131">
        <f>IF(N104="snížená",J104,0)</f>
        <v>0</v>
      </c>
      <c r="BG104" s="131">
        <f>IF(N104="zákl. přenesená",J104,0)</f>
        <v>0</v>
      </c>
      <c r="BH104" s="131">
        <f>IF(N104="sníž. přenesená",J104,0)</f>
        <v>0</v>
      </c>
      <c r="BI104" s="131">
        <f>IF(N104="nulová",J104,0)</f>
        <v>0</v>
      </c>
      <c r="BJ104" s="15" t="s">
        <v>77</v>
      </c>
      <c r="BK104" s="131">
        <f>ROUND(I104*H104,2)</f>
        <v>0</v>
      </c>
      <c r="BL104" s="15" t="s">
        <v>888</v>
      </c>
      <c r="BM104" s="15" t="s">
        <v>920</v>
      </c>
    </row>
    <row r="105" spans="2:47" s="1" customFormat="1" ht="12">
      <c r="B105" s="26"/>
      <c r="D105" s="132" t="s">
        <v>130</v>
      </c>
      <c r="F105" s="133" t="s">
        <v>921</v>
      </c>
      <c r="L105" s="26"/>
      <c r="M105" s="134"/>
      <c r="N105" s="47"/>
      <c r="O105" s="47"/>
      <c r="P105" s="47"/>
      <c r="Q105" s="47"/>
      <c r="R105" s="47"/>
      <c r="S105" s="47"/>
      <c r="T105" s="48"/>
      <c r="AT105" s="15" t="s">
        <v>130</v>
      </c>
      <c r="AU105" s="15" t="s">
        <v>79</v>
      </c>
    </row>
    <row r="106" spans="2:65" s="1" customFormat="1" ht="20.45" customHeight="1">
      <c r="B106" s="121"/>
      <c r="C106" s="242" t="s">
        <v>190</v>
      </c>
      <c r="D106" s="242" t="s">
        <v>123</v>
      </c>
      <c r="E106" s="123" t="s">
        <v>922</v>
      </c>
      <c r="F106" s="243" t="s">
        <v>923</v>
      </c>
      <c r="G106" s="244" t="s">
        <v>887</v>
      </c>
      <c r="H106" s="245">
        <v>1</v>
      </c>
      <c r="I106" s="260"/>
      <c r="J106" s="246">
        <f>ROUND(I106*H106,2)</f>
        <v>0</v>
      </c>
      <c r="K106" s="243" t="s">
        <v>127</v>
      </c>
      <c r="L106" s="26"/>
      <c r="M106" s="46" t="s">
        <v>3</v>
      </c>
      <c r="N106" s="128" t="s">
        <v>40</v>
      </c>
      <c r="O106" s="129">
        <v>0</v>
      </c>
      <c r="P106" s="129">
        <f>O106*H106</f>
        <v>0</v>
      </c>
      <c r="Q106" s="129">
        <v>0</v>
      </c>
      <c r="R106" s="129">
        <f>Q106*H106</f>
        <v>0</v>
      </c>
      <c r="S106" s="129">
        <v>0</v>
      </c>
      <c r="T106" s="130">
        <f>S106*H106</f>
        <v>0</v>
      </c>
      <c r="AR106" s="15" t="s">
        <v>888</v>
      </c>
      <c r="AT106" s="15" t="s">
        <v>123</v>
      </c>
      <c r="AU106" s="15" t="s">
        <v>79</v>
      </c>
      <c r="AY106" s="15" t="s">
        <v>121</v>
      </c>
      <c r="BE106" s="131">
        <f>IF(N106="základní",J106,0)</f>
        <v>0</v>
      </c>
      <c r="BF106" s="131">
        <f>IF(N106="snížená",J106,0)</f>
        <v>0</v>
      </c>
      <c r="BG106" s="131">
        <f>IF(N106="zákl. přenesená",J106,0)</f>
        <v>0</v>
      </c>
      <c r="BH106" s="131">
        <f>IF(N106="sníž. přenesená",J106,0)</f>
        <v>0</v>
      </c>
      <c r="BI106" s="131">
        <f>IF(N106="nulová",J106,0)</f>
        <v>0</v>
      </c>
      <c r="BJ106" s="15" t="s">
        <v>77</v>
      </c>
      <c r="BK106" s="131">
        <f>ROUND(I106*H106,2)</f>
        <v>0</v>
      </c>
      <c r="BL106" s="15" t="s">
        <v>888</v>
      </c>
      <c r="BM106" s="15" t="s">
        <v>924</v>
      </c>
    </row>
    <row r="107" spans="2:47" s="1" customFormat="1" ht="12">
      <c r="B107" s="26"/>
      <c r="C107" s="254"/>
      <c r="D107" s="255" t="s">
        <v>130</v>
      </c>
      <c r="E107" s="254"/>
      <c r="F107" s="256" t="s">
        <v>923</v>
      </c>
      <c r="G107" s="254"/>
      <c r="H107" s="254"/>
      <c r="I107" s="254"/>
      <c r="J107" s="254"/>
      <c r="K107" s="257"/>
      <c r="L107" s="26"/>
      <c r="M107" s="158"/>
      <c r="N107" s="159"/>
      <c r="O107" s="159"/>
      <c r="P107" s="159"/>
      <c r="Q107" s="159"/>
      <c r="R107" s="159"/>
      <c r="S107" s="159"/>
      <c r="T107" s="160"/>
      <c r="AT107" s="15" t="s">
        <v>130</v>
      </c>
      <c r="AU107" s="15" t="s">
        <v>79</v>
      </c>
    </row>
    <row r="108" spans="2:12" s="1" customFormat="1" ht="6.95" customHeight="1">
      <c r="B108" s="26"/>
      <c r="C108" s="258"/>
      <c r="D108" s="258"/>
      <c r="E108" s="258"/>
      <c r="F108" s="258"/>
      <c r="G108" s="258"/>
      <c r="H108" s="258"/>
      <c r="I108" s="258"/>
      <c r="J108" s="258"/>
      <c r="K108" s="259"/>
      <c r="L108" s="26"/>
    </row>
    <row r="109" spans="2:11" ht="22.5">
      <c r="B109" s="26"/>
      <c r="C109" s="242">
        <v>11</v>
      </c>
      <c r="D109" s="247" t="s">
        <v>1111</v>
      </c>
      <c r="E109" s="248"/>
      <c r="F109" s="249" t="s">
        <v>1114</v>
      </c>
      <c r="G109" s="250" t="s">
        <v>887</v>
      </c>
      <c r="H109" s="251">
        <v>1</v>
      </c>
      <c r="I109" s="260">
        <v>0</v>
      </c>
      <c r="J109" s="252">
        <f>ROUND(I109*H109,2)</f>
        <v>0</v>
      </c>
      <c r="K109" s="253" t="s">
        <v>127</v>
      </c>
    </row>
    <row r="110" spans="2:11" ht="12">
      <c r="B110" s="26"/>
      <c r="C110" s="239"/>
      <c r="D110" s="132" t="s">
        <v>130</v>
      </c>
      <c r="E110" s="239"/>
      <c r="F110" s="133" t="s">
        <v>1115</v>
      </c>
      <c r="G110" s="239"/>
      <c r="H110" s="239"/>
      <c r="I110" s="239"/>
      <c r="J110" s="239"/>
      <c r="K110" s="240"/>
    </row>
    <row r="111" spans="2:11" ht="12">
      <c r="B111" s="36"/>
      <c r="C111" s="37"/>
      <c r="D111" s="37"/>
      <c r="E111" s="37"/>
      <c r="F111" s="37"/>
      <c r="G111" s="37"/>
      <c r="H111" s="37"/>
      <c r="I111" s="37"/>
      <c r="J111" s="37"/>
      <c r="K111" s="241"/>
    </row>
  </sheetData>
  <autoFilter ref="C82:K107"/>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161" customWidth="1"/>
    <col min="2" max="2" width="1.7109375" style="161" customWidth="1"/>
    <col min="3" max="4" width="5.00390625" style="161" customWidth="1"/>
    <col min="5" max="5" width="11.7109375" style="161" customWidth="1"/>
    <col min="6" max="6" width="9.140625" style="161" customWidth="1"/>
    <col min="7" max="7" width="5.00390625" style="161" customWidth="1"/>
    <col min="8" max="8" width="77.8515625" style="161" customWidth="1"/>
    <col min="9" max="10" width="20.00390625" style="161" customWidth="1"/>
    <col min="11" max="11" width="1.7109375" style="161" customWidth="1"/>
  </cols>
  <sheetData>
    <row r="1" ht="37.5" customHeight="1"/>
    <row r="2" spans="2:11" ht="7.5" customHeight="1">
      <c r="B2" s="162"/>
      <c r="C2" s="163"/>
      <c r="D2" s="163"/>
      <c r="E2" s="163"/>
      <c r="F2" s="163"/>
      <c r="G2" s="163"/>
      <c r="H2" s="163"/>
      <c r="I2" s="163"/>
      <c r="J2" s="163"/>
      <c r="K2" s="164"/>
    </row>
    <row r="3" spans="2:11" s="13" customFormat="1" ht="45" customHeight="1">
      <c r="B3" s="165"/>
      <c r="C3" s="303" t="s">
        <v>925</v>
      </c>
      <c r="D3" s="303"/>
      <c r="E3" s="303"/>
      <c r="F3" s="303"/>
      <c r="G3" s="303"/>
      <c r="H3" s="303"/>
      <c r="I3" s="303"/>
      <c r="J3" s="303"/>
      <c r="K3" s="166"/>
    </row>
    <row r="4" spans="2:11" ht="25.5" customHeight="1">
      <c r="B4" s="167"/>
      <c r="C4" s="306" t="s">
        <v>926</v>
      </c>
      <c r="D4" s="306"/>
      <c r="E4" s="306"/>
      <c r="F4" s="306"/>
      <c r="G4" s="306"/>
      <c r="H4" s="306"/>
      <c r="I4" s="306"/>
      <c r="J4" s="306"/>
      <c r="K4" s="168"/>
    </row>
    <row r="5" spans="2:11" ht="5.25" customHeight="1">
      <c r="B5" s="167"/>
      <c r="C5" s="169"/>
      <c r="D5" s="169"/>
      <c r="E5" s="169"/>
      <c r="F5" s="169"/>
      <c r="G5" s="169"/>
      <c r="H5" s="169"/>
      <c r="I5" s="169"/>
      <c r="J5" s="169"/>
      <c r="K5" s="168"/>
    </row>
    <row r="6" spans="2:11" ht="15" customHeight="1">
      <c r="B6" s="167"/>
      <c r="C6" s="304" t="s">
        <v>927</v>
      </c>
      <c r="D6" s="304"/>
      <c r="E6" s="304"/>
      <c r="F6" s="304"/>
      <c r="G6" s="304"/>
      <c r="H6" s="304"/>
      <c r="I6" s="304"/>
      <c r="J6" s="304"/>
      <c r="K6" s="168"/>
    </row>
    <row r="7" spans="2:11" ht="15" customHeight="1">
      <c r="B7" s="171"/>
      <c r="C7" s="304" t="s">
        <v>928</v>
      </c>
      <c r="D7" s="304"/>
      <c r="E7" s="304"/>
      <c r="F7" s="304"/>
      <c r="G7" s="304"/>
      <c r="H7" s="304"/>
      <c r="I7" s="304"/>
      <c r="J7" s="304"/>
      <c r="K7" s="168"/>
    </row>
    <row r="8" spans="2:11" ht="12.75" customHeight="1">
      <c r="B8" s="171"/>
      <c r="C8" s="170"/>
      <c r="D8" s="170"/>
      <c r="E8" s="170"/>
      <c r="F8" s="170"/>
      <c r="G8" s="170"/>
      <c r="H8" s="170"/>
      <c r="I8" s="170"/>
      <c r="J8" s="170"/>
      <c r="K8" s="168"/>
    </row>
    <row r="9" spans="2:11" ht="15" customHeight="1">
      <c r="B9" s="171"/>
      <c r="C9" s="304" t="s">
        <v>929</v>
      </c>
      <c r="D9" s="304"/>
      <c r="E9" s="304"/>
      <c r="F9" s="304"/>
      <c r="G9" s="304"/>
      <c r="H9" s="304"/>
      <c r="I9" s="304"/>
      <c r="J9" s="304"/>
      <c r="K9" s="168"/>
    </row>
    <row r="10" spans="2:11" ht="15" customHeight="1">
      <c r="B10" s="171"/>
      <c r="C10" s="170"/>
      <c r="D10" s="304" t="s">
        <v>930</v>
      </c>
      <c r="E10" s="304"/>
      <c r="F10" s="304"/>
      <c r="G10" s="304"/>
      <c r="H10" s="304"/>
      <c r="I10" s="304"/>
      <c r="J10" s="304"/>
      <c r="K10" s="168"/>
    </row>
    <row r="11" spans="2:11" ht="15" customHeight="1">
      <c r="B11" s="171"/>
      <c r="C11" s="172"/>
      <c r="D11" s="304" t="s">
        <v>931</v>
      </c>
      <c r="E11" s="304"/>
      <c r="F11" s="304"/>
      <c r="G11" s="304"/>
      <c r="H11" s="304"/>
      <c r="I11" s="304"/>
      <c r="J11" s="304"/>
      <c r="K11" s="168"/>
    </row>
    <row r="12" spans="2:11" ht="15" customHeight="1">
      <c r="B12" s="171"/>
      <c r="C12" s="172"/>
      <c r="D12" s="170"/>
      <c r="E12" s="170"/>
      <c r="F12" s="170"/>
      <c r="G12" s="170"/>
      <c r="H12" s="170"/>
      <c r="I12" s="170"/>
      <c r="J12" s="170"/>
      <c r="K12" s="168"/>
    </row>
    <row r="13" spans="2:11" ht="15" customHeight="1">
      <c r="B13" s="171"/>
      <c r="C13" s="172"/>
      <c r="D13" s="173" t="s">
        <v>932</v>
      </c>
      <c r="E13" s="170"/>
      <c r="F13" s="170"/>
      <c r="G13" s="170"/>
      <c r="H13" s="170"/>
      <c r="I13" s="170"/>
      <c r="J13" s="170"/>
      <c r="K13" s="168"/>
    </row>
    <row r="14" spans="2:11" ht="12.75" customHeight="1">
      <c r="B14" s="171"/>
      <c r="C14" s="172"/>
      <c r="D14" s="172"/>
      <c r="E14" s="172"/>
      <c r="F14" s="172"/>
      <c r="G14" s="172"/>
      <c r="H14" s="172"/>
      <c r="I14" s="172"/>
      <c r="J14" s="172"/>
      <c r="K14" s="168"/>
    </row>
    <row r="15" spans="2:11" ht="15" customHeight="1">
      <c r="B15" s="171"/>
      <c r="C15" s="172"/>
      <c r="D15" s="304" t="s">
        <v>933</v>
      </c>
      <c r="E15" s="304"/>
      <c r="F15" s="304"/>
      <c r="G15" s="304"/>
      <c r="H15" s="304"/>
      <c r="I15" s="304"/>
      <c r="J15" s="304"/>
      <c r="K15" s="168"/>
    </row>
    <row r="16" spans="2:11" ht="15" customHeight="1">
      <c r="B16" s="171"/>
      <c r="C16" s="172"/>
      <c r="D16" s="304" t="s">
        <v>934</v>
      </c>
      <c r="E16" s="304"/>
      <c r="F16" s="304"/>
      <c r="G16" s="304"/>
      <c r="H16" s="304"/>
      <c r="I16" s="304"/>
      <c r="J16" s="304"/>
      <c r="K16" s="168"/>
    </row>
    <row r="17" spans="2:11" ht="15" customHeight="1">
      <c r="B17" s="171"/>
      <c r="C17" s="172"/>
      <c r="D17" s="304" t="s">
        <v>935</v>
      </c>
      <c r="E17" s="304"/>
      <c r="F17" s="304"/>
      <c r="G17" s="304"/>
      <c r="H17" s="304"/>
      <c r="I17" s="304"/>
      <c r="J17" s="304"/>
      <c r="K17" s="168"/>
    </row>
    <row r="18" spans="2:11" ht="15" customHeight="1">
      <c r="B18" s="171"/>
      <c r="C18" s="172"/>
      <c r="D18" s="172"/>
      <c r="E18" s="174" t="s">
        <v>76</v>
      </c>
      <c r="F18" s="304" t="s">
        <v>936</v>
      </c>
      <c r="G18" s="304"/>
      <c r="H18" s="304"/>
      <c r="I18" s="304"/>
      <c r="J18" s="304"/>
      <c r="K18" s="168"/>
    </row>
    <row r="19" spans="2:11" ht="15" customHeight="1">
      <c r="B19" s="171"/>
      <c r="C19" s="172"/>
      <c r="D19" s="172"/>
      <c r="E19" s="174" t="s">
        <v>937</v>
      </c>
      <c r="F19" s="304" t="s">
        <v>938</v>
      </c>
      <c r="G19" s="304"/>
      <c r="H19" s="304"/>
      <c r="I19" s="304"/>
      <c r="J19" s="304"/>
      <c r="K19" s="168"/>
    </row>
    <row r="20" spans="2:11" ht="15" customHeight="1">
      <c r="B20" s="171"/>
      <c r="C20" s="172"/>
      <c r="D20" s="172"/>
      <c r="E20" s="174" t="s">
        <v>939</v>
      </c>
      <c r="F20" s="304" t="s">
        <v>940</v>
      </c>
      <c r="G20" s="304"/>
      <c r="H20" s="304"/>
      <c r="I20" s="304"/>
      <c r="J20" s="304"/>
      <c r="K20" s="168"/>
    </row>
    <row r="21" spans="2:11" ht="15" customHeight="1">
      <c r="B21" s="171"/>
      <c r="C21" s="172"/>
      <c r="D21" s="172"/>
      <c r="E21" s="174" t="s">
        <v>941</v>
      </c>
      <c r="F21" s="304" t="s">
        <v>942</v>
      </c>
      <c r="G21" s="304"/>
      <c r="H21" s="304"/>
      <c r="I21" s="304"/>
      <c r="J21" s="304"/>
      <c r="K21" s="168"/>
    </row>
    <row r="22" spans="2:11" ht="15" customHeight="1">
      <c r="B22" s="171"/>
      <c r="C22" s="172"/>
      <c r="D22" s="172"/>
      <c r="E22" s="174" t="s">
        <v>943</v>
      </c>
      <c r="F22" s="304" t="s">
        <v>944</v>
      </c>
      <c r="G22" s="304"/>
      <c r="H22" s="304"/>
      <c r="I22" s="304"/>
      <c r="J22" s="304"/>
      <c r="K22" s="168"/>
    </row>
    <row r="23" spans="2:11" ht="15" customHeight="1">
      <c r="B23" s="171"/>
      <c r="C23" s="172"/>
      <c r="D23" s="172"/>
      <c r="E23" s="174" t="s">
        <v>945</v>
      </c>
      <c r="F23" s="304" t="s">
        <v>946</v>
      </c>
      <c r="G23" s="304"/>
      <c r="H23" s="304"/>
      <c r="I23" s="304"/>
      <c r="J23" s="304"/>
      <c r="K23" s="168"/>
    </row>
    <row r="24" spans="2:11" ht="12.75" customHeight="1">
      <c r="B24" s="171"/>
      <c r="C24" s="172"/>
      <c r="D24" s="172"/>
      <c r="E24" s="172"/>
      <c r="F24" s="172"/>
      <c r="G24" s="172"/>
      <c r="H24" s="172"/>
      <c r="I24" s="172"/>
      <c r="J24" s="172"/>
      <c r="K24" s="168"/>
    </row>
    <row r="25" spans="2:11" ht="15" customHeight="1">
      <c r="B25" s="171"/>
      <c r="C25" s="304" t="s">
        <v>947</v>
      </c>
      <c r="D25" s="304"/>
      <c r="E25" s="304"/>
      <c r="F25" s="304"/>
      <c r="G25" s="304"/>
      <c r="H25" s="304"/>
      <c r="I25" s="304"/>
      <c r="J25" s="304"/>
      <c r="K25" s="168"/>
    </row>
    <row r="26" spans="2:11" ht="15" customHeight="1">
      <c r="B26" s="171"/>
      <c r="C26" s="304" t="s">
        <v>948</v>
      </c>
      <c r="D26" s="304"/>
      <c r="E26" s="304"/>
      <c r="F26" s="304"/>
      <c r="G26" s="304"/>
      <c r="H26" s="304"/>
      <c r="I26" s="304"/>
      <c r="J26" s="304"/>
      <c r="K26" s="168"/>
    </row>
    <row r="27" spans="2:11" ht="15" customHeight="1">
      <c r="B27" s="171"/>
      <c r="C27" s="170"/>
      <c r="D27" s="304" t="s">
        <v>949</v>
      </c>
      <c r="E27" s="304"/>
      <c r="F27" s="304"/>
      <c r="G27" s="304"/>
      <c r="H27" s="304"/>
      <c r="I27" s="304"/>
      <c r="J27" s="304"/>
      <c r="K27" s="168"/>
    </row>
    <row r="28" spans="2:11" ht="15" customHeight="1">
      <c r="B28" s="171"/>
      <c r="C28" s="172"/>
      <c r="D28" s="304" t="s">
        <v>950</v>
      </c>
      <c r="E28" s="304"/>
      <c r="F28" s="304"/>
      <c r="G28" s="304"/>
      <c r="H28" s="304"/>
      <c r="I28" s="304"/>
      <c r="J28" s="304"/>
      <c r="K28" s="168"/>
    </row>
    <row r="29" spans="2:11" ht="12.75" customHeight="1">
      <c r="B29" s="171"/>
      <c r="C29" s="172"/>
      <c r="D29" s="172"/>
      <c r="E29" s="172"/>
      <c r="F29" s="172"/>
      <c r="G29" s="172"/>
      <c r="H29" s="172"/>
      <c r="I29" s="172"/>
      <c r="J29" s="172"/>
      <c r="K29" s="168"/>
    </row>
    <row r="30" spans="2:11" ht="15" customHeight="1">
      <c r="B30" s="171"/>
      <c r="C30" s="172"/>
      <c r="D30" s="304" t="s">
        <v>951</v>
      </c>
      <c r="E30" s="304"/>
      <c r="F30" s="304"/>
      <c r="G30" s="304"/>
      <c r="H30" s="304"/>
      <c r="I30" s="304"/>
      <c r="J30" s="304"/>
      <c r="K30" s="168"/>
    </row>
    <row r="31" spans="2:11" ht="15" customHeight="1">
      <c r="B31" s="171"/>
      <c r="C31" s="172"/>
      <c r="D31" s="304" t="s">
        <v>952</v>
      </c>
      <c r="E31" s="304"/>
      <c r="F31" s="304"/>
      <c r="G31" s="304"/>
      <c r="H31" s="304"/>
      <c r="I31" s="304"/>
      <c r="J31" s="304"/>
      <c r="K31" s="168"/>
    </row>
    <row r="32" spans="2:11" ht="12.75" customHeight="1">
      <c r="B32" s="171"/>
      <c r="C32" s="172"/>
      <c r="D32" s="172"/>
      <c r="E32" s="172"/>
      <c r="F32" s="172"/>
      <c r="G32" s="172"/>
      <c r="H32" s="172"/>
      <c r="I32" s="172"/>
      <c r="J32" s="172"/>
      <c r="K32" s="168"/>
    </row>
    <row r="33" spans="2:11" ht="15" customHeight="1">
      <c r="B33" s="171"/>
      <c r="C33" s="172"/>
      <c r="D33" s="304" t="s">
        <v>953</v>
      </c>
      <c r="E33" s="304"/>
      <c r="F33" s="304"/>
      <c r="G33" s="304"/>
      <c r="H33" s="304"/>
      <c r="I33" s="304"/>
      <c r="J33" s="304"/>
      <c r="K33" s="168"/>
    </row>
    <row r="34" spans="2:11" ht="15" customHeight="1">
      <c r="B34" s="171"/>
      <c r="C34" s="172"/>
      <c r="D34" s="304" t="s">
        <v>954</v>
      </c>
      <c r="E34" s="304"/>
      <c r="F34" s="304"/>
      <c r="G34" s="304"/>
      <c r="H34" s="304"/>
      <c r="I34" s="304"/>
      <c r="J34" s="304"/>
      <c r="K34" s="168"/>
    </row>
    <row r="35" spans="2:11" ht="15" customHeight="1">
      <c r="B35" s="171"/>
      <c r="C35" s="172"/>
      <c r="D35" s="304" t="s">
        <v>955</v>
      </c>
      <c r="E35" s="304"/>
      <c r="F35" s="304"/>
      <c r="G35" s="304"/>
      <c r="H35" s="304"/>
      <c r="I35" s="304"/>
      <c r="J35" s="304"/>
      <c r="K35" s="168"/>
    </row>
    <row r="36" spans="2:11" ht="15" customHeight="1">
      <c r="B36" s="171"/>
      <c r="C36" s="172"/>
      <c r="D36" s="170"/>
      <c r="E36" s="173" t="s">
        <v>107</v>
      </c>
      <c r="F36" s="170"/>
      <c r="G36" s="304" t="s">
        <v>956</v>
      </c>
      <c r="H36" s="304"/>
      <c r="I36" s="304"/>
      <c r="J36" s="304"/>
      <c r="K36" s="168"/>
    </row>
    <row r="37" spans="2:11" ht="30.75" customHeight="1">
      <c r="B37" s="171"/>
      <c r="C37" s="172"/>
      <c r="D37" s="170"/>
      <c r="E37" s="173" t="s">
        <v>957</v>
      </c>
      <c r="F37" s="170"/>
      <c r="G37" s="304" t="s">
        <v>958</v>
      </c>
      <c r="H37" s="304"/>
      <c r="I37" s="304"/>
      <c r="J37" s="304"/>
      <c r="K37" s="168"/>
    </row>
    <row r="38" spans="2:11" ht="15" customHeight="1">
      <c r="B38" s="171"/>
      <c r="C38" s="172"/>
      <c r="D38" s="170"/>
      <c r="E38" s="173" t="s">
        <v>50</v>
      </c>
      <c r="F38" s="170"/>
      <c r="G38" s="304" t="s">
        <v>959</v>
      </c>
      <c r="H38" s="304"/>
      <c r="I38" s="304"/>
      <c r="J38" s="304"/>
      <c r="K38" s="168"/>
    </row>
    <row r="39" spans="2:11" ht="15" customHeight="1">
      <c r="B39" s="171"/>
      <c r="C39" s="172"/>
      <c r="D39" s="170"/>
      <c r="E39" s="173" t="s">
        <v>51</v>
      </c>
      <c r="F39" s="170"/>
      <c r="G39" s="304" t="s">
        <v>960</v>
      </c>
      <c r="H39" s="304"/>
      <c r="I39" s="304"/>
      <c r="J39" s="304"/>
      <c r="K39" s="168"/>
    </row>
    <row r="40" spans="2:11" ht="15" customHeight="1">
      <c r="B40" s="171"/>
      <c r="C40" s="172"/>
      <c r="D40" s="170"/>
      <c r="E40" s="173" t="s">
        <v>108</v>
      </c>
      <c r="F40" s="170"/>
      <c r="G40" s="304" t="s">
        <v>961</v>
      </c>
      <c r="H40" s="304"/>
      <c r="I40" s="304"/>
      <c r="J40" s="304"/>
      <c r="K40" s="168"/>
    </row>
    <row r="41" spans="2:11" ht="15" customHeight="1">
      <c r="B41" s="171"/>
      <c r="C41" s="172"/>
      <c r="D41" s="170"/>
      <c r="E41" s="173" t="s">
        <v>109</v>
      </c>
      <c r="F41" s="170"/>
      <c r="G41" s="304" t="s">
        <v>962</v>
      </c>
      <c r="H41" s="304"/>
      <c r="I41" s="304"/>
      <c r="J41" s="304"/>
      <c r="K41" s="168"/>
    </row>
    <row r="42" spans="2:11" ht="15" customHeight="1">
      <c r="B42" s="171"/>
      <c r="C42" s="172"/>
      <c r="D42" s="170"/>
      <c r="E42" s="173" t="s">
        <v>963</v>
      </c>
      <c r="F42" s="170"/>
      <c r="G42" s="304" t="s">
        <v>964</v>
      </c>
      <c r="H42" s="304"/>
      <c r="I42" s="304"/>
      <c r="J42" s="304"/>
      <c r="K42" s="168"/>
    </row>
    <row r="43" spans="2:11" ht="15" customHeight="1">
      <c r="B43" s="171"/>
      <c r="C43" s="172"/>
      <c r="D43" s="170"/>
      <c r="E43" s="173"/>
      <c r="F43" s="170"/>
      <c r="G43" s="304" t="s">
        <v>965</v>
      </c>
      <c r="H43" s="304"/>
      <c r="I43" s="304"/>
      <c r="J43" s="304"/>
      <c r="K43" s="168"/>
    </row>
    <row r="44" spans="2:11" ht="15" customHeight="1">
      <c r="B44" s="171"/>
      <c r="C44" s="172"/>
      <c r="D44" s="170"/>
      <c r="E44" s="173" t="s">
        <v>966</v>
      </c>
      <c r="F44" s="170"/>
      <c r="G44" s="304" t="s">
        <v>967</v>
      </c>
      <c r="H44" s="304"/>
      <c r="I44" s="304"/>
      <c r="J44" s="304"/>
      <c r="K44" s="168"/>
    </row>
    <row r="45" spans="2:11" ht="15" customHeight="1">
      <c r="B45" s="171"/>
      <c r="C45" s="172"/>
      <c r="D45" s="170"/>
      <c r="E45" s="173" t="s">
        <v>111</v>
      </c>
      <c r="F45" s="170"/>
      <c r="G45" s="304" t="s">
        <v>968</v>
      </c>
      <c r="H45" s="304"/>
      <c r="I45" s="304"/>
      <c r="J45" s="304"/>
      <c r="K45" s="168"/>
    </row>
    <row r="46" spans="2:11" ht="12.75" customHeight="1">
      <c r="B46" s="171"/>
      <c r="C46" s="172"/>
      <c r="D46" s="170"/>
      <c r="E46" s="170"/>
      <c r="F46" s="170"/>
      <c r="G46" s="170"/>
      <c r="H46" s="170"/>
      <c r="I46" s="170"/>
      <c r="J46" s="170"/>
      <c r="K46" s="168"/>
    </row>
    <row r="47" spans="2:11" ht="15" customHeight="1">
      <c r="B47" s="171"/>
      <c r="C47" s="172"/>
      <c r="D47" s="304" t="s">
        <v>969</v>
      </c>
      <c r="E47" s="304"/>
      <c r="F47" s="304"/>
      <c r="G47" s="304"/>
      <c r="H47" s="304"/>
      <c r="I47" s="304"/>
      <c r="J47" s="304"/>
      <c r="K47" s="168"/>
    </row>
    <row r="48" spans="2:11" ht="15" customHeight="1">
      <c r="B48" s="171"/>
      <c r="C48" s="172"/>
      <c r="D48" s="172"/>
      <c r="E48" s="304" t="s">
        <v>970</v>
      </c>
      <c r="F48" s="304"/>
      <c r="G48" s="304"/>
      <c r="H48" s="304"/>
      <c r="I48" s="304"/>
      <c r="J48" s="304"/>
      <c r="K48" s="168"/>
    </row>
    <row r="49" spans="2:11" ht="15" customHeight="1">
      <c r="B49" s="171"/>
      <c r="C49" s="172"/>
      <c r="D49" s="172"/>
      <c r="E49" s="304" t="s">
        <v>971</v>
      </c>
      <c r="F49" s="304"/>
      <c r="G49" s="304"/>
      <c r="H49" s="304"/>
      <c r="I49" s="304"/>
      <c r="J49" s="304"/>
      <c r="K49" s="168"/>
    </row>
    <row r="50" spans="2:11" ht="15" customHeight="1">
      <c r="B50" s="171"/>
      <c r="C50" s="172"/>
      <c r="D50" s="172"/>
      <c r="E50" s="304" t="s">
        <v>972</v>
      </c>
      <c r="F50" s="304"/>
      <c r="G50" s="304"/>
      <c r="H50" s="304"/>
      <c r="I50" s="304"/>
      <c r="J50" s="304"/>
      <c r="K50" s="168"/>
    </row>
    <row r="51" spans="2:11" ht="15" customHeight="1">
      <c r="B51" s="171"/>
      <c r="C51" s="172"/>
      <c r="D51" s="304" t="s">
        <v>973</v>
      </c>
      <c r="E51" s="304"/>
      <c r="F51" s="304"/>
      <c r="G51" s="304"/>
      <c r="H51" s="304"/>
      <c r="I51" s="304"/>
      <c r="J51" s="304"/>
      <c r="K51" s="168"/>
    </row>
    <row r="52" spans="2:11" ht="25.5" customHeight="1">
      <c r="B52" s="167"/>
      <c r="C52" s="306" t="s">
        <v>974</v>
      </c>
      <c r="D52" s="306"/>
      <c r="E52" s="306"/>
      <c r="F52" s="306"/>
      <c r="G52" s="306"/>
      <c r="H52" s="306"/>
      <c r="I52" s="306"/>
      <c r="J52" s="306"/>
      <c r="K52" s="168"/>
    </row>
    <row r="53" spans="2:11" ht="5.25" customHeight="1">
      <c r="B53" s="167"/>
      <c r="C53" s="169"/>
      <c r="D53" s="169"/>
      <c r="E53" s="169"/>
      <c r="F53" s="169"/>
      <c r="G53" s="169"/>
      <c r="H53" s="169"/>
      <c r="I53" s="169"/>
      <c r="J53" s="169"/>
      <c r="K53" s="168"/>
    </row>
    <row r="54" spans="2:11" ht="15" customHeight="1">
      <c r="B54" s="167"/>
      <c r="C54" s="304" t="s">
        <v>975</v>
      </c>
      <c r="D54" s="304"/>
      <c r="E54" s="304"/>
      <c r="F54" s="304"/>
      <c r="G54" s="304"/>
      <c r="H54" s="304"/>
      <c r="I54" s="304"/>
      <c r="J54" s="304"/>
      <c r="K54" s="168"/>
    </row>
    <row r="55" spans="2:11" ht="15" customHeight="1">
      <c r="B55" s="167"/>
      <c r="C55" s="304" t="s">
        <v>976</v>
      </c>
      <c r="D55" s="304"/>
      <c r="E55" s="304"/>
      <c r="F55" s="304"/>
      <c r="G55" s="304"/>
      <c r="H55" s="304"/>
      <c r="I55" s="304"/>
      <c r="J55" s="304"/>
      <c r="K55" s="168"/>
    </row>
    <row r="56" spans="2:11" ht="12.75" customHeight="1">
      <c r="B56" s="167"/>
      <c r="C56" s="170"/>
      <c r="D56" s="170"/>
      <c r="E56" s="170"/>
      <c r="F56" s="170"/>
      <c r="G56" s="170"/>
      <c r="H56" s="170"/>
      <c r="I56" s="170"/>
      <c r="J56" s="170"/>
      <c r="K56" s="168"/>
    </row>
    <row r="57" spans="2:11" ht="15" customHeight="1">
      <c r="B57" s="167"/>
      <c r="C57" s="304" t="s">
        <v>977</v>
      </c>
      <c r="D57" s="304"/>
      <c r="E57" s="304"/>
      <c r="F57" s="304"/>
      <c r="G57" s="304"/>
      <c r="H57" s="304"/>
      <c r="I57" s="304"/>
      <c r="J57" s="304"/>
      <c r="K57" s="168"/>
    </row>
    <row r="58" spans="2:11" ht="15" customHeight="1">
      <c r="B58" s="167"/>
      <c r="C58" s="172"/>
      <c r="D58" s="304" t="s">
        <v>978</v>
      </c>
      <c r="E58" s="304"/>
      <c r="F58" s="304"/>
      <c r="G58" s="304"/>
      <c r="H58" s="304"/>
      <c r="I58" s="304"/>
      <c r="J58" s="304"/>
      <c r="K58" s="168"/>
    </row>
    <row r="59" spans="2:11" ht="15" customHeight="1">
      <c r="B59" s="167"/>
      <c r="C59" s="172"/>
      <c r="D59" s="304" t="s">
        <v>979</v>
      </c>
      <c r="E59" s="304"/>
      <c r="F59" s="304"/>
      <c r="G59" s="304"/>
      <c r="H59" s="304"/>
      <c r="I59" s="304"/>
      <c r="J59" s="304"/>
      <c r="K59" s="168"/>
    </row>
    <row r="60" spans="2:11" ht="15" customHeight="1">
      <c r="B60" s="167"/>
      <c r="C60" s="172"/>
      <c r="D60" s="304" t="s">
        <v>980</v>
      </c>
      <c r="E60" s="304"/>
      <c r="F60" s="304"/>
      <c r="G60" s="304"/>
      <c r="H60" s="304"/>
      <c r="I60" s="304"/>
      <c r="J60" s="304"/>
      <c r="K60" s="168"/>
    </row>
    <row r="61" spans="2:11" ht="15" customHeight="1">
      <c r="B61" s="167"/>
      <c r="C61" s="172"/>
      <c r="D61" s="304" t="s">
        <v>981</v>
      </c>
      <c r="E61" s="304"/>
      <c r="F61" s="304"/>
      <c r="G61" s="304"/>
      <c r="H61" s="304"/>
      <c r="I61" s="304"/>
      <c r="J61" s="304"/>
      <c r="K61" s="168"/>
    </row>
    <row r="62" spans="2:11" ht="15" customHeight="1">
      <c r="B62" s="167"/>
      <c r="C62" s="172"/>
      <c r="D62" s="307" t="s">
        <v>982</v>
      </c>
      <c r="E62" s="307"/>
      <c r="F62" s="307"/>
      <c r="G62" s="307"/>
      <c r="H62" s="307"/>
      <c r="I62" s="307"/>
      <c r="J62" s="307"/>
      <c r="K62" s="168"/>
    </row>
    <row r="63" spans="2:11" ht="15" customHeight="1">
      <c r="B63" s="167"/>
      <c r="C63" s="172"/>
      <c r="D63" s="304" t="s">
        <v>983</v>
      </c>
      <c r="E63" s="304"/>
      <c r="F63" s="304"/>
      <c r="G63" s="304"/>
      <c r="H63" s="304"/>
      <c r="I63" s="304"/>
      <c r="J63" s="304"/>
      <c r="K63" s="168"/>
    </row>
    <row r="64" spans="2:11" ht="12.75" customHeight="1">
      <c r="B64" s="167"/>
      <c r="C64" s="172"/>
      <c r="D64" s="172"/>
      <c r="E64" s="175"/>
      <c r="F64" s="172"/>
      <c r="G64" s="172"/>
      <c r="H64" s="172"/>
      <c r="I64" s="172"/>
      <c r="J64" s="172"/>
      <c r="K64" s="168"/>
    </row>
    <row r="65" spans="2:11" ht="15" customHeight="1">
      <c r="B65" s="167"/>
      <c r="C65" s="172"/>
      <c r="D65" s="304" t="s">
        <v>984</v>
      </c>
      <c r="E65" s="304"/>
      <c r="F65" s="304"/>
      <c r="G65" s="304"/>
      <c r="H65" s="304"/>
      <c r="I65" s="304"/>
      <c r="J65" s="304"/>
      <c r="K65" s="168"/>
    </row>
    <row r="66" spans="2:11" ht="15" customHeight="1">
      <c r="B66" s="167"/>
      <c r="C66" s="172"/>
      <c r="D66" s="307" t="s">
        <v>985</v>
      </c>
      <c r="E66" s="307"/>
      <c r="F66" s="307"/>
      <c r="G66" s="307"/>
      <c r="H66" s="307"/>
      <c r="I66" s="307"/>
      <c r="J66" s="307"/>
      <c r="K66" s="168"/>
    </row>
    <row r="67" spans="2:11" ht="15" customHeight="1">
      <c r="B67" s="167"/>
      <c r="C67" s="172"/>
      <c r="D67" s="304" t="s">
        <v>986</v>
      </c>
      <c r="E67" s="304"/>
      <c r="F67" s="304"/>
      <c r="G67" s="304"/>
      <c r="H67" s="304"/>
      <c r="I67" s="304"/>
      <c r="J67" s="304"/>
      <c r="K67" s="168"/>
    </row>
    <row r="68" spans="2:11" ht="15" customHeight="1">
      <c r="B68" s="167"/>
      <c r="C68" s="172"/>
      <c r="D68" s="304" t="s">
        <v>987</v>
      </c>
      <c r="E68" s="304"/>
      <c r="F68" s="304"/>
      <c r="G68" s="304"/>
      <c r="H68" s="304"/>
      <c r="I68" s="304"/>
      <c r="J68" s="304"/>
      <c r="K68" s="168"/>
    </row>
    <row r="69" spans="2:11" ht="15" customHeight="1">
      <c r="B69" s="167"/>
      <c r="C69" s="172"/>
      <c r="D69" s="304" t="s">
        <v>988</v>
      </c>
      <c r="E69" s="304"/>
      <c r="F69" s="304"/>
      <c r="G69" s="304"/>
      <c r="H69" s="304"/>
      <c r="I69" s="304"/>
      <c r="J69" s="304"/>
      <c r="K69" s="168"/>
    </row>
    <row r="70" spans="2:11" ht="15" customHeight="1">
      <c r="B70" s="167"/>
      <c r="C70" s="172"/>
      <c r="D70" s="304" t="s">
        <v>989</v>
      </c>
      <c r="E70" s="304"/>
      <c r="F70" s="304"/>
      <c r="G70" s="304"/>
      <c r="H70" s="304"/>
      <c r="I70" s="304"/>
      <c r="J70" s="304"/>
      <c r="K70" s="168"/>
    </row>
    <row r="71" spans="2:11" ht="12.75" customHeight="1">
      <c r="B71" s="176"/>
      <c r="C71" s="177"/>
      <c r="D71" s="177"/>
      <c r="E71" s="177"/>
      <c r="F71" s="177"/>
      <c r="G71" s="177"/>
      <c r="H71" s="177"/>
      <c r="I71" s="177"/>
      <c r="J71" s="177"/>
      <c r="K71" s="178"/>
    </row>
    <row r="72" spans="2:11" ht="18.75" customHeight="1">
      <c r="B72" s="179"/>
      <c r="C72" s="179"/>
      <c r="D72" s="179"/>
      <c r="E72" s="179"/>
      <c r="F72" s="179"/>
      <c r="G72" s="179"/>
      <c r="H72" s="179"/>
      <c r="I72" s="179"/>
      <c r="J72" s="179"/>
      <c r="K72" s="180"/>
    </row>
    <row r="73" spans="2:11" ht="18.75" customHeight="1">
      <c r="B73" s="180"/>
      <c r="C73" s="180"/>
      <c r="D73" s="180"/>
      <c r="E73" s="180"/>
      <c r="F73" s="180"/>
      <c r="G73" s="180"/>
      <c r="H73" s="180"/>
      <c r="I73" s="180"/>
      <c r="J73" s="180"/>
      <c r="K73" s="180"/>
    </row>
    <row r="74" spans="2:11" ht="7.5" customHeight="1">
      <c r="B74" s="181"/>
      <c r="C74" s="182"/>
      <c r="D74" s="182"/>
      <c r="E74" s="182"/>
      <c r="F74" s="182"/>
      <c r="G74" s="182"/>
      <c r="H74" s="182"/>
      <c r="I74" s="182"/>
      <c r="J74" s="182"/>
      <c r="K74" s="183"/>
    </row>
    <row r="75" spans="2:11" ht="45" customHeight="1">
      <c r="B75" s="184"/>
      <c r="C75" s="305" t="s">
        <v>990</v>
      </c>
      <c r="D75" s="305"/>
      <c r="E75" s="305"/>
      <c r="F75" s="305"/>
      <c r="G75" s="305"/>
      <c r="H75" s="305"/>
      <c r="I75" s="305"/>
      <c r="J75" s="305"/>
      <c r="K75" s="185"/>
    </row>
    <row r="76" spans="2:11" ht="17.25" customHeight="1">
      <c r="B76" s="184"/>
      <c r="C76" s="186" t="s">
        <v>991</v>
      </c>
      <c r="D76" s="186"/>
      <c r="E76" s="186"/>
      <c r="F76" s="186" t="s">
        <v>992</v>
      </c>
      <c r="G76" s="187"/>
      <c r="H76" s="186" t="s">
        <v>51</v>
      </c>
      <c r="I76" s="186" t="s">
        <v>54</v>
      </c>
      <c r="J76" s="186" t="s">
        <v>993</v>
      </c>
      <c r="K76" s="185"/>
    </row>
    <row r="77" spans="2:11" ht="17.25" customHeight="1">
      <c r="B77" s="184"/>
      <c r="C77" s="188" t="s">
        <v>994</v>
      </c>
      <c r="D77" s="188"/>
      <c r="E77" s="188"/>
      <c r="F77" s="189" t="s">
        <v>995</v>
      </c>
      <c r="G77" s="190"/>
      <c r="H77" s="188"/>
      <c r="I77" s="188"/>
      <c r="J77" s="188" t="s">
        <v>996</v>
      </c>
      <c r="K77" s="185"/>
    </row>
    <row r="78" spans="2:11" ht="5.25" customHeight="1">
      <c r="B78" s="184"/>
      <c r="C78" s="191"/>
      <c r="D78" s="191"/>
      <c r="E78" s="191"/>
      <c r="F78" s="191"/>
      <c r="G78" s="192"/>
      <c r="H78" s="191"/>
      <c r="I78" s="191"/>
      <c r="J78" s="191"/>
      <c r="K78" s="185"/>
    </row>
    <row r="79" spans="2:11" ht="15" customHeight="1">
      <c r="B79" s="184"/>
      <c r="C79" s="173" t="s">
        <v>50</v>
      </c>
      <c r="D79" s="191"/>
      <c r="E79" s="191"/>
      <c r="F79" s="193" t="s">
        <v>997</v>
      </c>
      <c r="G79" s="192"/>
      <c r="H79" s="173" t="s">
        <v>998</v>
      </c>
      <c r="I79" s="173" t="s">
        <v>999</v>
      </c>
      <c r="J79" s="173">
        <v>20</v>
      </c>
      <c r="K79" s="185"/>
    </row>
    <row r="80" spans="2:11" ht="15" customHeight="1">
      <c r="B80" s="184"/>
      <c r="C80" s="173" t="s">
        <v>1000</v>
      </c>
      <c r="D80" s="173"/>
      <c r="E80" s="173"/>
      <c r="F80" s="193" t="s">
        <v>997</v>
      </c>
      <c r="G80" s="192"/>
      <c r="H80" s="173" t="s">
        <v>1001</v>
      </c>
      <c r="I80" s="173" t="s">
        <v>999</v>
      </c>
      <c r="J80" s="173">
        <v>120</v>
      </c>
      <c r="K80" s="185"/>
    </row>
    <row r="81" spans="2:11" ht="15" customHeight="1">
      <c r="B81" s="194"/>
      <c r="C81" s="173" t="s">
        <v>1002</v>
      </c>
      <c r="D81" s="173"/>
      <c r="E81" s="173"/>
      <c r="F81" s="193" t="s">
        <v>1003</v>
      </c>
      <c r="G81" s="192"/>
      <c r="H81" s="173" t="s">
        <v>1004</v>
      </c>
      <c r="I81" s="173" t="s">
        <v>999</v>
      </c>
      <c r="J81" s="173">
        <v>50</v>
      </c>
      <c r="K81" s="185"/>
    </row>
    <row r="82" spans="2:11" ht="15" customHeight="1">
      <c r="B82" s="194"/>
      <c r="C82" s="173" t="s">
        <v>1005</v>
      </c>
      <c r="D82" s="173"/>
      <c r="E82" s="173"/>
      <c r="F82" s="193" t="s">
        <v>997</v>
      </c>
      <c r="G82" s="192"/>
      <c r="H82" s="173" t="s">
        <v>1006</v>
      </c>
      <c r="I82" s="173" t="s">
        <v>1007</v>
      </c>
      <c r="J82" s="173"/>
      <c r="K82" s="185"/>
    </row>
    <row r="83" spans="2:11" ht="15" customHeight="1">
      <c r="B83" s="194"/>
      <c r="C83" s="195" t="s">
        <v>1008</v>
      </c>
      <c r="D83" s="195"/>
      <c r="E83" s="195"/>
      <c r="F83" s="196" t="s">
        <v>1003</v>
      </c>
      <c r="G83" s="195"/>
      <c r="H83" s="195" t="s">
        <v>1009</v>
      </c>
      <c r="I83" s="195" t="s">
        <v>999</v>
      </c>
      <c r="J83" s="195">
        <v>15</v>
      </c>
      <c r="K83" s="185"/>
    </row>
    <row r="84" spans="2:11" ht="15" customHeight="1">
      <c r="B84" s="194"/>
      <c r="C84" s="195" t="s">
        <v>1010</v>
      </c>
      <c r="D84" s="195"/>
      <c r="E84" s="195"/>
      <c r="F84" s="196" t="s">
        <v>1003</v>
      </c>
      <c r="G84" s="195"/>
      <c r="H84" s="195" t="s">
        <v>1011</v>
      </c>
      <c r="I84" s="195" t="s">
        <v>999</v>
      </c>
      <c r="J84" s="195">
        <v>15</v>
      </c>
      <c r="K84" s="185"/>
    </row>
    <row r="85" spans="2:11" ht="15" customHeight="1">
      <c r="B85" s="194"/>
      <c r="C85" s="195" t="s">
        <v>1012</v>
      </c>
      <c r="D85" s="195"/>
      <c r="E85" s="195"/>
      <c r="F85" s="196" t="s">
        <v>1003</v>
      </c>
      <c r="G85" s="195"/>
      <c r="H85" s="195" t="s">
        <v>1013</v>
      </c>
      <c r="I85" s="195" t="s">
        <v>999</v>
      </c>
      <c r="J85" s="195">
        <v>20</v>
      </c>
      <c r="K85" s="185"/>
    </row>
    <row r="86" spans="2:11" ht="15" customHeight="1">
      <c r="B86" s="194"/>
      <c r="C86" s="195" t="s">
        <v>1014</v>
      </c>
      <c r="D86" s="195"/>
      <c r="E86" s="195"/>
      <c r="F86" s="196" t="s">
        <v>1003</v>
      </c>
      <c r="G86" s="195"/>
      <c r="H86" s="195" t="s">
        <v>1015</v>
      </c>
      <c r="I86" s="195" t="s">
        <v>999</v>
      </c>
      <c r="J86" s="195">
        <v>20</v>
      </c>
      <c r="K86" s="185"/>
    </row>
    <row r="87" spans="2:11" ht="15" customHeight="1">
      <c r="B87" s="194"/>
      <c r="C87" s="173" t="s">
        <v>1016</v>
      </c>
      <c r="D87" s="173"/>
      <c r="E87" s="173"/>
      <c r="F87" s="193" t="s">
        <v>1003</v>
      </c>
      <c r="G87" s="192"/>
      <c r="H87" s="173" t="s">
        <v>1017</v>
      </c>
      <c r="I87" s="173" t="s">
        <v>999</v>
      </c>
      <c r="J87" s="173">
        <v>50</v>
      </c>
      <c r="K87" s="185"/>
    </row>
    <row r="88" spans="2:11" ht="15" customHeight="1">
      <c r="B88" s="194"/>
      <c r="C88" s="173" t="s">
        <v>1018</v>
      </c>
      <c r="D88" s="173"/>
      <c r="E88" s="173"/>
      <c r="F88" s="193" t="s">
        <v>1003</v>
      </c>
      <c r="G88" s="192"/>
      <c r="H88" s="173" t="s">
        <v>1019</v>
      </c>
      <c r="I88" s="173" t="s">
        <v>999</v>
      </c>
      <c r="J88" s="173">
        <v>20</v>
      </c>
      <c r="K88" s="185"/>
    </row>
    <row r="89" spans="2:11" ht="15" customHeight="1">
      <c r="B89" s="194"/>
      <c r="C89" s="173" t="s">
        <v>1020</v>
      </c>
      <c r="D89" s="173"/>
      <c r="E89" s="173"/>
      <c r="F89" s="193" t="s">
        <v>1003</v>
      </c>
      <c r="G89" s="192"/>
      <c r="H89" s="173" t="s">
        <v>1021</v>
      </c>
      <c r="I89" s="173" t="s">
        <v>999</v>
      </c>
      <c r="J89" s="173">
        <v>20</v>
      </c>
      <c r="K89" s="185"/>
    </row>
    <row r="90" spans="2:11" ht="15" customHeight="1">
      <c r="B90" s="194"/>
      <c r="C90" s="173" t="s">
        <v>1022</v>
      </c>
      <c r="D90" s="173"/>
      <c r="E90" s="173"/>
      <c r="F90" s="193" t="s">
        <v>1003</v>
      </c>
      <c r="G90" s="192"/>
      <c r="H90" s="173" t="s">
        <v>1023</v>
      </c>
      <c r="I90" s="173" t="s">
        <v>999</v>
      </c>
      <c r="J90" s="173">
        <v>50</v>
      </c>
      <c r="K90" s="185"/>
    </row>
    <row r="91" spans="2:11" ht="15" customHeight="1">
      <c r="B91" s="194"/>
      <c r="C91" s="173" t="s">
        <v>1024</v>
      </c>
      <c r="D91" s="173"/>
      <c r="E91" s="173"/>
      <c r="F91" s="193" t="s">
        <v>1003</v>
      </c>
      <c r="G91" s="192"/>
      <c r="H91" s="173" t="s">
        <v>1024</v>
      </c>
      <c r="I91" s="173" t="s">
        <v>999</v>
      </c>
      <c r="J91" s="173">
        <v>50</v>
      </c>
      <c r="K91" s="185"/>
    </row>
    <row r="92" spans="2:11" ht="15" customHeight="1">
      <c r="B92" s="194"/>
      <c r="C92" s="173" t="s">
        <v>1025</v>
      </c>
      <c r="D92" s="173"/>
      <c r="E92" s="173"/>
      <c r="F92" s="193" t="s">
        <v>1003</v>
      </c>
      <c r="G92" s="192"/>
      <c r="H92" s="173" t="s">
        <v>1026</v>
      </c>
      <c r="I92" s="173" t="s">
        <v>999</v>
      </c>
      <c r="J92" s="173">
        <v>255</v>
      </c>
      <c r="K92" s="185"/>
    </row>
    <row r="93" spans="2:11" ht="15" customHeight="1">
      <c r="B93" s="194"/>
      <c r="C93" s="173" t="s">
        <v>1027</v>
      </c>
      <c r="D93" s="173"/>
      <c r="E93" s="173"/>
      <c r="F93" s="193" t="s">
        <v>997</v>
      </c>
      <c r="G93" s="192"/>
      <c r="H93" s="173" t="s">
        <v>1028</v>
      </c>
      <c r="I93" s="173" t="s">
        <v>1029</v>
      </c>
      <c r="J93" s="173"/>
      <c r="K93" s="185"/>
    </row>
    <row r="94" spans="2:11" ht="15" customHeight="1">
      <c r="B94" s="194"/>
      <c r="C94" s="173" t="s">
        <v>1030</v>
      </c>
      <c r="D94" s="173"/>
      <c r="E94" s="173"/>
      <c r="F94" s="193" t="s">
        <v>997</v>
      </c>
      <c r="G94" s="192"/>
      <c r="H94" s="173" t="s">
        <v>1031</v>
      </c>
      <c r="I94" s="173" t="s">
        <v>1032</v>
      </c>
      <c r="J94" s="173"/>
      <c r="K94" s="185"/>
    </row>
    <row r="95" spans="2:11" ht="15" customHeight="1">
      <c r="B95" s="194"/>
      <c r="C95" s="173" t="s">
        <v>1033</v>
      </c>
      <c r="D95" s="173"/>
      <c r="E95" s="173"/>
      <c r="F95" s="193" t="s">
        <v>997</v>
      </c>
      <c r="G95" s="192"/>
      <c r="H95" s="173" t="s">
        <v>1033</v>
      </c>
      <c r="I95" s="173" t="s">
        <v>1032</v>
      </c>
      <c r="J95" s="173"/>
      <c r="K95" s="185"/>
    </row>
    <row r="96" spans="2:11" ht="15" customHeight="1">
      <c r="B96" s="194"/>
      <c r="C96" s="173" t="s">
        <v>35</v>
      </c>
      <c r="D96" s="173"/>
      <c r="E96" s="173"/>
      <c r="F96" s="193" t="s">
        <v>997</v>
      </c>
      <c r="G96" s="192"/>
      <c r="H96" s="173" t="s">
        <v>1034</v>
      </c>
      <c r="I96" s="173" t="s">
        <v>1032</v>
      </c>
      <c r="J96" s="173"/>
      <c r="K96" s="185"/>
    </row>
    <row r="97" spans="2:11" ht="15" customHeight="1">
      <c r="B97" s="194"/>
      <c r="C97" s="173" t="s">
        <v>45</v>
      </c>
      <c r="D97" s="173"/>
      <c r="E97" s="173"/>
      <c r="F97" s="193" t="s">
        <v>997</v>
      </c>
      <c r="G97" s="192"/>
      <c r="H97" s="173" t="s">
        <v>1035</v>
      </c>
      <c r="I97" s="173" t="s">
        <v>1032</v>
      </c>
      <c r="J97" s="173"/>
      <c r="K97" s="185"/>
    </row>
    <row r="98" spans="2:11" ht="15" customHeight="1">
      <c r="B98" s="197"/>
      <c r="C98" s="198"/>
      <c r="D98" s="198"/>
      <c r="E98" s="198"/>
      <c r="F98" s="198"/>
      <c r="G98" s="198"/>
      <c r="H98" s="198"/>
      <c r="I98" s="198"/>
      <c r="J98" s="198"/>
      <c r="K98" s="199"/>
    </row>
    <row r="99" spans="2:11" ht="18.75" customHeight="1">
      <c r="B99" s="200"/>
      <c r="C99" s="201"/>
      <c r="D99" s="201"/>
      <c r="E99" s="201"/>
      <c r="F99" s="201"/>
      <c r="G99" s="201"/>
      <c r="H99" s="201"/>
      <c r="I99" s="201"/>
      <c r="J99" s="201"/>
      <c r="K99" s="200"/>
    </row>
    <row r="100" spans="2:11" ht="18.75" customHeight="1">
      <c r="B100" s="180"/>
      <c r="C100" s="180"/>
      <c r="D100" s="180"/>
      <c r="E100" s="180"/>
      <c r="F100" s="180"/>
      <c r="G100" s="180"/>
      <c r="H100" s="180"/>
      <c r="I100" s="180"/>
      <c r="J100" s="180"/>
      <c r="K100" s="180"/>
    </row>
    <row r="101" spans="2:11" ht="7.5" customHeight="1">
      <c r="B101" s="181"/>
      <c r="C101" s="182"/>
      <c r="D101" s="182"/>
      <c r="E101" s="182"/>
      <c r="F101" s="182"/>
      <c r="G101" s="182"/>
      <c r="H101" s="182"/>
      <c r="I101" s="182"/>
      <c r="J101" s="182"/>
      <c r="K101" s="183"/>
    </row>
    <row r="102" spans="2:11" ht="45" customHeight="1">
      <c r="B102" s="184"/>
      <c r="C102" s="305" t="s">
        <v>1036</v>
      </c>
      <c r="D102" s="305"/>
      <c r="E102" s="305"/>
      <c r="F102" s="305"/>
      <c r="G102" s="305"/>
      <c r="H102" s="305"/>
      <c r="I102" s="305"/>
      <c r="J102" s="305"/>
      <c r="K102" s="185"/>
    </row>
    <row r="103" spans="2:11" ht="17.25" customHeight="1">
      <c r="B103" s="184"/>
      <c r="C103" s="186" t="s">
        <v>991</v>
      </c>
      <c r="D103" s="186"/>
      <c r="E103" s="186"/>
      <c r="F103" s="186" t="s">
        <v>992</v>
      </c>
      <c r="G103" s="187"/>
      <c r="H103" s="186" t="s">
        <v>51</v>
      </c>
      <c r="I103" s="186" t="s">
        <v>54</v>
      </c>
      <c r="J103" s="186" t="s">
        <v>993</v>
      </c>
      <c r="K103" s="185"/>
    </row>
    <row r="104" spans="2:11" ht="17.25" customHeight="1">
      <c r="B104" s="184"/>
      <c r="C104" s="188" t="s">
        <v>994</v>
      </c>
      <c r="D104" s="188"/>
      <c r="E104" s="188"/>
      <c r="F104" s="189" t="s">
        <v>995</v>
      </c>
      <c r="G104" s="190"/>
      <c r="H104" s="188"/>
      <c r="I104" s="188"/>
      <c r="J104" s="188" t="s">
        <v>996</v>
      </c>
      <c r="K104" s="185"/>
    </row>
    <row r="105" spans="2:11" ht="5.25" customHeight="1">
      <c r="B105" s="184"/>
      <c r="C105" s="186"/>
      <c r="D105" s="186"/>
      <c r="E105" s="186"/>
      <c r="F105" s="186"/>
      <c r="G105" s="202"/>
      <c r="H105" s="186"/>
      <c r="I105" s="186"/>
      <c r="J105" s="186"/>
      <c r="K105" s="185"/>
    </row>
    <row r="106" spans="2:11" ht="15" customHeight="1">
      <c r="B106" s="184"/>
      <c r="C106" s="173" t="s">
        <v>50</v>
      </c>
      <c r="D106" s="191"/>
      <c r="E106" s="191"/>
      <c r="F106" s="193" t="s">
        <v>997</v>
      </c>
      <c r="G106" s="202"/>
      <c r="H106" s="173" t="s">
        <v>1037</v>
      </c>
      <c r="I106" s="173" t="s">
        <v>999</v>
      </c>
      <c r="J106" s="173">
        <v>20</v>
      </c>
      <c r="K106" s="185"/>
    </row>
    <row r="107" spans="2:11" ht="15" customHeight="1">
      <c r="B107" s="184"/>
      <c r="C107" s="173" t="s">
        <v>1000</v>
      </c>
      <c r="D107" s="173"/>
      <c r="E107" s="173"/>
      <c r="F107" s="193" t="s">
        <v>997</v>
      </c>
      <c r="G107" s="173"/>
      <c r="H107" s="173" t="s">
        <v>1037</v>
      </c>
      <c r="I107" s="173" t="s">
        <v>999</v>
      </c>
      <c r="J107" s="173">
        <v>120</v>
      </c>
      <c r="K107" s="185"/>
    </row>
    <row r="108" spans="2:11" ht="15" customHeight="1">
      <c r="B108" s="194"/>
      <c r="C108" s="173" t="s">
        <v>1002</v>
      </c>
      <c r="D108" s="173"/>
      <c r="E108" s="173"/>
      <c r="F108" s="193" t="s">
        <v>1003</v>
      </c>
      <c r="G108" s="173"/>
      <c r="H108" s="173" t="s">
        <v>1037</v>
      </c>
      <c r="I108" s="173" t="s">
        <v>999</v>
      </c>
      <c r="J108" s="173">
        <v>50</v>
      </c>
      <c r="K108" s="185"/>
    </row>
    <row r="109" spans="2:11" ht="15" customHeight="1">
      <c r="B109" s="194"/>
      <c r="C109" s="173" t="s">
        <v>1005</v>
      </c>
      <c r="D109" s="173"/>
      <c r="E109" s="173"/>
      <c r="F109" s="193" t="s">
        <v>997</v>
      </c>
      <c r="G109" s="173"/>
      <c r="H109" s="173" t="s">
        <v>1037</v>
      </c>
      <c r="I109" s="173" t="s">
        <v>1007</v>
      </c>
      <c r="J109" s="173"/>
      <c r="K109" s="185"/>
    </row>
    <row r="110" spans="2:11" ht="15" customHeight="1">
      <c r="B110" s="194"/>
      <c r="C110" s="173" t="s">
        <v>1016</v>
      </c>
      <c r="D110" s="173"/>
      <c r="E110" s="173"/>
      <c r="F110" s="193" t="s">
        <v>1003</v>
      </c>
      <c r="G110" s="173"/>
      <c r="H110" s="173" t="s">
        <v>1037</v>
      </c>
      <c r="I110" s="173" t="s">
        <v>999</v>
      </c>
      <c r="J110" s="173">
        <v>50</v>
      </c>
      <c r="K110" s="185"/>
    </row>
    <row r="111" spans="2:11" ht="15" customHeight="1">
      <c r="B111" s="194"/>
      <c r="C111" s="173" t="s">
        <v>1024</v>
      </c>
      <c r="D111" s="173"/>
      <c r="E111" s="173"/>
      <c r="F111" s="193" t="s">
        <v>1003</v>
      </c>
      <c r="G111" s="173"/>
      <c r="H111" s="173" t="s">
        <v>1037</v>
      </c>
      <c r="I111" s="173" t="s">
        <v>999</v>
      </c>
      <c r="J111" s="173">
        <v>50</v>
      </c>
      <c r="K111" s="185"/>
    </row>
    <row r="112" spans="2:11" ht="15" customHeight="1">
      <c r="B112" s="194"/>
      <c r="C112" s="173" t="s">
        <v>1022</v>
      </c>
      <c r="D112" s="173"/>
      <c r="E112" s="173"/>
      <c r="F112" s="193" t="s">
        <v>1003</v>
      </c>
      <c r="G112" s="173"/>
      <c r="H112" s="173" t="s">
        <v>1037</v>
      </c>
      <c r="I112" s="173" t="s">
        <v>999</v>
      </c>
      <c r="J112" s="173">
        <v>50</v>
      </c>
      <c r="K112" s="185"/>
    </row>
    <row r="113" spans="2:11" ht="15" customHeight="1">
      <c r="B113" s="194"/>
      <c r="C113" s="173" t="s">
        <v>50</v>
      </c>
      <c r="D113" s="173"/>
      <c r="E113" s="173"/>
      <c r="F113" s="193" t="s">
        <v>997</v>
      </c>
      <c r="G113" s="173"/>
      <c r="H113" s="173" t="s">
        <v>1038</v>
      </c>
      <c r="I113" s="173" t="s">
        <v>999</v>
      </c>
      <c r="J113" s="173">
        <v>20</v>
      </c>
      <c r="K113" s="185"/>
    </row>
    <row r="114" spans="2:11" ht="15" customHeight="1">
      <c r="B114" s="194"/>
      <c r="C114" s="173" t="s">
        <v>1039</v>
      </c>
      <c r="D114" s="173"/>
      <c r="E114" s="173"/>
      <c r="F114" s="193" t="s">
        <v>997</v>
      </c>
      <c r="G114" s="173"/>
      <c r="H114" s="173" t="s">
        <v>1040</v>
      </c>
      <c r="I114" s="173" t="s">
        <v>999</v>
      </c>
      <c r="J114" s="173">
        <v>120</v>
      </c>
      <c r="K114" s="185"/>
    </row>
    <row r="115" spans="2:11" ht="15" customHeight="1">
      <c r="B115" s="194"/>
      <c r="C115" s="173" t="s">
        <v>35</v>
      </c>
      <c r="D115" s="173"/>
      <c r="E115" s="173"/>
      <c r="F115" s="193" t="s">
        <v>997</v>
      </c>
      <c r="G115" s="173"/>
      <c r="H115" s="173" t="s">
        <v>1041</v>
      </c>
      <c r="I115" s="173" t="s">
        <v>1032</v>
      </c>
      <c r="J115" s="173"/>
      <c r="K115" s="185"/>
    </row>
    <row r="116" spans="2:11" ht="15" customHeight="1">
      <c r="B116" s="194"/>
      <c r="C116" s="173" t="s">
        <v>45</v>
      </c>
      <c r="D116" s="173"/>
      <c r="E116" s="173"/>
      <c r="F116" s="193" t="s">
        <v>997</v>
      </c>
      <c r="G116" s="173"/>
      <c r="H116" s="173" t="s">
        <v>1042</v>
      </c>
      <c r="I116" s="173" t="s">
        <v>1032</v>
      </c>
      <c r="J116" s="173"/>
      <c r="K116" s="185"/>
    </row>
    <row r="117" spans="2:11" ht="15" customHeight="1">
      <c r="B117" s="194"/>
      <c r="C117" s="173" t="s">
        <v>54</v>
      </c>
      <c r="D117" s="173"/>
      <c r="E117" s="173"/>
      <c r="F117" s="193" t="s">
        <v>997</v>
      </c>
      <c r="G117" s="173"/>
      <c r="H117" s="173" t="s">
        <v>1043</v>
      </c>
      <c r="I117" s="173" t="s">
        <v>1044</v>
      </c>
      <c r="J117" s="173"/>
      <c r="K117" s="185"/>
    </row>
    <row r="118" spans="2:11" ht="15" customHeight="1">
      <c r="B118" s="197"/>
      <c r="C118" s="203"/>
      <c r="D118" s="203"/>
      <c r="E118" s="203"/>
      <c r="F118" s="203"/>
      <c r="G118" s="203"/>
      <c r="H118" s="203"/>
      <c r="I118" s="203"/>
      <c r="J118" s="203"/>
      <c r="K118" s="199"/>
    </row>
    <row r="119" spans="2:11" ht="18.75" customHeight="1">
      <c r="B119" s="204"/>
      <c r="C119" s="170"/>
      <c r="D119" s="170"/>
      <c r="E119" s="170"/>
      <c r="F119" s="205"/>
      <c r="G119" s="170"/>
      <c r="H119" s="170"/>
      <c r="I119" s="170"/>
      <c r="J119" s="170"/>
      <c r="K119" s="204"/>
    </row>
    <row r="120" spans="2:11" ht="18.75" customHeight="1">
      <c r="B120" s="180"/>
      <c r="C120" s="180"/>
      <c r="D120" s="180"/>
      <c r="E120" s="180"/>
      <c r="F120" s="180"/>
      <c r="G120" s="180"/>
      <c r="H120" s="180"/>
      <c r="I120" s="180"/>
      <c r="J120" s="180"/>
      <c r="K120" s="180"/>
    </row>
    <row r="121" spans="2:11" ht="7.5" customHeight="1">
      <c r="B121" s="206"/>
      <c r="C121" s="207"/>
      <c r="D121" s="207"/>
      <c r="E121" s="207"/>
      <c r="F121" s="207"/>
      <c r="G121" s="207"/>
      <c r="H121" s="207"/>
      <c r="I121" s="207"/>
      <c r="J121" s="207"/>
      <c r="K121" s="208"/>
    </row>
    <row r="122" spans="2:11" ht="45" customHeight="1">
      <c r="B122" s="209"/>
      <c r="C122" s="303" t="s">
        <v>1045</v>
      </c>
      <c r="D122" s="303"/>
      <c r="E122" s="303"/>
      <c r="F122" s="303"/>
      <c r="G122" s="303"/>
      <c r="H122" s="303"/>
      <c r="I122" s="303"/>
      <c r="J122" s="303"/>
      <c r="K122" s="210"/>
    </row>
    <row r="123" spans="2:11" ht="17.25" customHeight="1">
      <c r="B123" s="211"/>
      <c r="C123" s="186" t="s">
        <v>991</v>
      </c>
      <c r="D123" s="186"/>
      <c r="E123" s="186"/>
      <c r="F123" s="186" t="s">
        <v>992</v>
      </c>
      <c r="G123" s="187"/>
      <c r="H123" s="186" t="s">
        <v>51</v>
      </c>
      <c r="I123" s="186" t="s">
        <v>54</v>
      </c>
      <c r="J123" s="186" t="s">
        <v>993</v>
      </c>
      <c r="K123" s="212"/>
    </row>
    <row r="124" spans="2:11" ht="17.25" customHeight="1">
      <c r="B124" s="211"/>
      <c r="C124" s="188" t="s">
        <v>994</v>
      </c>
      <c r="D124" s="188"/>
      <c r="E124" s="188"/>
      <c r="F124" s="189" t="s">
        <v>995</v>
      </c>
      <c r="G124" s="190"/>
      <c r="H124" s="188"/>
      <c r="I124" s="188"/>
      <c r="J124" s="188" t="s">
        <v>996</v>
      </c>
      <c r="K124" s="212"/>
    </row>
    <row r="125" spans="2:11" ht="5.25" customHeight="1">
      <c r="B125" s="213"/>
      <c r="C125" s="191"/>
      <c r="D125" s="191"/>
      <c r="E125" s="191"/>
      <c r="F125" s="191"/>
      <c r="G125" s="173"/>
      <c r="H125" s="191"/>
      <c r="I125" s="191"/>
      <c r="J125" s="191"/>
      <c r="K125" s="214"/>
    </row>
    <row r="126" spans="2:11" ht="15" customHeight="1">
      <c r="B126" s="213"/>
      <c r="C126" s="173" t="s">
        <v>1000</v>
      </c>
      <c r="D126" s="191"/>
      <c r="E126" s="191"/>
      <c r="F126" s="193" t="s">
        <v>997</v>
      </c>
      <c r="G126" s="173"/>
      <c r="H126" s="173" t="s">
        <v>1037</v>
      </c>
      <c r="I126" s="173" t="s">
        <v>999</v>
      </c>
      <c r="J126" s="173">
        <v>120</v>
      </c>
      <c r="K126" s="215"/>
    </row>
    <row r="127" spans="2:11" ht="15" customHeight="1">
      <c r="B127" s="213"/>
      <c r="C127" s="173" t="s">
        <v>1046</v>
      </c>
      <c r="D127" s="173"/>
      <c r="E127" s="173"/>
      <c r="F127" s="193" t="s">
        <v>997</v>
      </c>
      <c r="G127" s="173"/>
      <c r="H127" s="173" t="s">
        <v>1047</v>
      </c>
      <c r="I127" s="173" t="s">
        <v>999</v>
      </c>
      <c r="J127" s="173" t="s">
        <v>1048</v>
      </c>
      <c r="K127" s="215"/>
    </row>
    <row r="128" spans="2:11" ht="15" customHeight="1">
      <c r="B128" s="213"/>
      <c r="C128" s="173" t="s">
        <v>945</v>
      </c>
      <c r="D128" s="173"/>
      <c r="E128" s="173"/>
      <c r="F128" s="193" t="s">
        <v>997</v>
      </c>
      <c r="G128" s="173"/>
      <c r="H128" s="173" t="s">
        <v>1049</v>
      </c>
      <c r="I128" s="173" t="s">
        <v>999</v>
      </c>
      <c r="J128" s="173" t="s">
        <v>1048</v>
      </c>
      <c r="K128" s="215"/>
    </row>
    <row r="129" spans="2:11" ht="15" customHeight="1">
      <c r="B129" s="213"/>
      <c r="C129" s="173" t="s">
        <v>1008</v>
      </c>
      <c r="D129" s="173"/>
      <c r="E129" s="173"/>
      <c r="F129" s="193" t="s">
        <v>1003</v>
      </c>
      <c r="G129" s="173"/>
      <c r="H129" s="173" t="s">
        <v>1009</v>
      </c>
      <c r="I129" s="173" t="s">
        <v>999</v>
      </c>
      <c r="J129" s="173">
        <v>15</v>
      </c>
      <c r="K129" s="215"/>
    </row>
    <row r="130" spans="2:11" ht="15" customHeight="1">
      <c r="B130" s="213"/>
      <c r="C130" s="195" t="s">
        <v>1010</v>
      </c>
      <c r="D130" s="195"/>
      <c r="E130" s="195"/>
      <c r="F130" s="196" t="s">
        <v>1003</v>
      </c>
      <c r="G130" s="195"/>
      <c r="H130" s="195" t="s">
        <v>1011</v>
      </c>
      <c r="I130" s="195" t="s">
        <v>999</v>
      </c>
      <c r="J130" s="195">
        <v>15</v>
      </c>
      <c r="K130" s="215"/>
    </row>
    <row r="131" spans="2:11" ht="15" customHeight="1">
      <c r="B131" s="213"/>
      <c r="C131" s="195" t="s">
        <v>1012</v>
      </c>
      <c r="D131" s="195"/>
      <c r="E131" s="195"/>
      <c r="F131" s="196" t="s">
        <v>1003</v>
      </c>
      <c r="G131" s="195"/>
      <c r="H131" s="195" t="s">
        <v>1013</v>
      </c>
      <c r="I131" s="195" t="s">
        <v>999</v>
      </c>
      <c r="J131" s="195">
        <v>20</v>
      </c>
      <c r="K131" s="215"/>
    </row>
    <row r="132" spans="2:11" ht="15" customHeight="1">
      <c r="B132" s="213"/>
      <c r="C132" s="195" t="s">
        <v>1014</v>
      </c>
      <c r="D132" s="195"/>
      <c r="E132" s="195"/>
      <c r="F132" s="196" t="s">
        <v>1003</v>
      </c>
      <c r="G132" s="195"/>
      <c r="H132" s="195" t="s">
        <v>1015</v>
      </c>
      <c r="I132" s="195" t="s">
        <v>999</v>
      </c>
      <c r="J132" s="195">
        <v>20</v>
      </c>
      <c r="K132" s="215"/>
    </row>
    <row r="133" spans="2:11" ht="15" customHeight="1">
      <c r="B133" s="213"/>
      <c r="C133" s="173" t="s">
        <v>1002</v>
      </c>
      <c r="D133" s="173"/>
      <c r="E133" s="173"/>
      <c r="F133" s="193" t="s">
        <v>1003</v>
      </c>
      <c r="G133" s="173"/>
      <c r="H133" s="173" t="s">
        <v>1037</v>
      </c>
      <c r="I133" s="173" t="s">
        <v>999</v>
      </c>
      <c r="J133" s="173">
        <v>50</v>
      </c>
      <c r="K133" s="215"/>
    </row>
    <row r="134" spans="2:11" ht="15" customHeight="1">
      <c r="B134" s="213"/>
      <c r="C134" s="173" t="s">
        <v>1016</v>
      </c>
      <c r="D134" s="173"/>
      <c r="E134" s="173"/>
      <c r="F134" s="193" t="s">
        <v>1003</v>
      </c>
      <c r="G134" s="173"/>
      <c r="H134" s="173" t="s">
        <v>1037</v>
      </c>
      <c r="I134" s="173" t="s">
        <v>999</v>
      </c>
      <c r="J134" s="173">
        <v>50</v>
      </c>
      <c r="K134" s="215"/>
    </row>
    <row r="135" spans="2:11" ht="15" customHeight="1">
      <c r="B135" s="213"/>
      <c r="C135" s="173" t="s">
        <v>1022</v>
      </c>
      <c r="D135" s="173"/>
      <c r="E135" s="173"/>
      <c r="F135" s="193" t="s">
        <v>1003</v>
      </c>
      <c r="G135" s="173"/>
      <c r="H135" s="173" t="s">
        <v>1037</v>
      </c>
      <c r="I135" s="173" t="s">
        <v>999</v>
      </c>
      <c r="J135" s="173">
        <v>50</v>
      </c>
      <c r="K135" s="215"/>
    </row>
    <row r="136" spans="2:11" ht="15" customHeight="1">
      <c r="B136" s="213"/>
      <c r="C136" s="173" t="s">
        <v>1024</v>
      </c>
      <c r="D136" s="173"/>
      <c r="E136" s="173"/>
      <c r="F136" s="193" t="s">
        <v>1003</v>
      </c>
      <c r="G136" s="173"/>
      <c r="H136" s="173" t="s">
        <v>1037</v>
      </c>
      <c r="I136" s="173" t="s">
        <v>999</v>
      </c>
      <c r="J136" s="173">
        <v>50</v>
      </c>
      <c r="K136" s="215"/>
    </row>
    <row r="137" spans="2:11" ht="15" customHeight="1">
      <c r="B137" s="213"/>
      <c r="C137" s="173" t="s">
        <v>1025</v>
      </c>
      <c r="D137" s="173"/>
      <c r="E137" s="173"/>
      <c r="F137" s="193" t="s">
        <v>1003</v>
      </c>
      <c r="G137" s="173"/>
      <c r="H137" s="173" t="s">
        <v>1050</v>
      </c>
      <c r="I137" s="173" t="s">
        <v>999</v>
      </c>
      <c r="J137" s="173">
        <v>255</v>
      </c>
      <c r="K137" s="215"/>
    </row>
    <row r="138" spans="2:11" ht="15" customHeight="1">
      <c r="B138" s="213"/>
      <c r="C138" s="173" t="s">
        <v>1027</v>
      </c>
      <c r="D138" s="173"/>
      <c r="E138" s="173"/>
      <c r="F138" s="193" t="s">
        <v>997</v>
      </c>
      <c r="G138" s="173"/>
      <c r="H138" s="173" t="s">
        <v>1051</v>
      </c>
      <c r="I138" s="173" t="s">
        <v>1029</v>
      </c>
      <c r="J138" s="173"/>
      <c r="K138" s="215"/>
    </row>
    <row r="139" spans="2:11" ht="15" customHeight="1">
      <c r="B139" s="213"/>
      <c r="C139" s="173" t="s">
        <v>1030</v>
      </c>
      <c r="D139" s="173"/>
      <c r="E139" s="173"/>
      <c r="F139" s="193" t="s">
        <v>997</v>
      </c>
      <c r="G139" s="173"/>
      <c r="H139" s="173" t="s">
        <v>1052</v>
      </c>
      <c r="I139" s="173" t="s">
        <v>1032</v>
      </c>
      <c r="J139" s="173"/>
      <c r="K139" s="215"/>
    </row>
    <row r="140" spans="2:11" ht="15" customHeight="1">
      <c r="B140" s="213"/>
      <c r="C140" s="173" t="s">
        <v>1033</v>
      </c>
      <c r="D140" s="173"/>
      <c r="E140" s="173"/>
      <c r="F140" s="193" t="s">
        <v>997</v>
      </c>
      <c r="G140" s="173"/>
      <c r="H140" s="173" t="s">
        <v>1033</v>
      </c>
      <c r="I140" s="173" t="s">
        <v>1032</v>
      </c>
      <c r="J140" s="173"/>
      <c r="K140" s="215"/>
    </row>
    <row r="141" spans="2:11" ht="15" customHeight="1">
      <c r="B141" s="213"/>
      <c r="C141" s="173" t="s">
        <v>35</v>
      </c>
      <c r="D141" s="173"/>
      <c r="E141" s="173"/>
      <c r="F141" s="193" t="s">
        <v>997</v>
      </c>
      <c r="G141" s="173"/>
      <c r="H141" s="173" t="s">
        <v>1053</v>
      </c>
      <c r="I141" s="173" t="s">
        <v>1032</v>
      </c>
      <c r="J141" s="173"/>
      <c r="K141" s="215"/>
    </row>
    <row r="142" spans="2:11" ht="15" customHeight="1">
      <c r="B142" s="213"/>
      <c r="C142" s="173" t="s">
        <v>1054</v>
      </c>
      <c r="D142" s="173"/>
      <c r="E142" s="173"/>
      <c r="F142" s="193" t="s">
        <v>997</v>
      </c>
      <c r="G142" s="173"/>
      <c r="H142" s="173" t="s">
        <v>1055</v>
      </c>
      <c r="I142" s="173" t="s">
        <v>1032</v>
      </c>
      <c r="J142" s="173"/>
      <c r="K142" s="215"/>
    </row>
    <row r="143" spans="2:11" ht="15" customHeight="1">
      <c r="B143" s="216"/>
      <c r="C143" s="217"/>
      <c r="D143" s="217"/>
      <c r="E143" s="217"/>
      <c r="F143" s="217"/>
      <c r="G143" s="217"/>
      <c r="H143" s="217"/>
      <c r="I143" s="217"/>
      <c r="J143" s="217"/>
      <c r="K143" s="218"/>
    </row>
    <row r="144" spans="2:11" ht="18.75" customHeight="1">
      <c r="B144" s="170"/>
      <c r="C144" s="170"/>
      <c r="D144" s="170"/>
      <c r="E144" s="170"/>
      <c r="F144" s="205"/>
      <c r="G144" s="170"/>
      <c r="H144" s="170"/>
      <c r="I144" s="170"/>
      <c r="J144" s="170"/>
      <c r="K144" s="170"/>
    </row>
    <row r="145" spans="2:11" ht="18.75" customHeight="1">
      <c r="B145" s="180"/>
      <c r="C145" s="180"/>
      <c r="D145" s="180"/>
      <c r="E145" s="180"/>
      <c r="F145" s="180"/>
      <c r="G145" s="180"/>
      <c r="H145" s="180"/>
      <c r="I145" s="180"/>
      <c r="J145" s="180"/>
      <c r="K145" s="180"/>
    </row>
    <row r="146" spans="2:11" ht="7.5" customHeight="1">
      <c r="B146" s="181"/>
      <c r="C146" s="182"/>
      <c r="D146" s="182"/>
      <c r="E146" s="182"/>
      <c r="F146" s="182"/>
      <c r="G146" s="182"/>
      <c r="H146" s="182"/>
      <c r="I146" s="182"/>
      <c r="J146" s="182"/>
      <c r="K146" s="183"/>
    </row>
    <row r="147" spans="2:11" ht="45" customHeight="1">
      <c r="B147" s="184"/>
      <c r="C147" s="305" t="s">
        <v>1056</v>
      </c>
      <c r="D147" s="305"/>
      <c r="E147" s="305"/>
      <c r="F147" s="305"/>
      <c r="G147" s="305"/>
      <c r="H147" s="305"/>
      <c r="I147" s="305"/>
      <c r="J147" s="305"/>
      <c r="K147" s="185"/>
    </row>
    <row r="148" spans="2:11" ht="17.25" customHeight="1">
      <c r="B148" s="184"/>
      <c r="C148" s="186" t="s">
        <v>991</v>
      </c>
      <c r="D148" s="186"/>
      <c r="E148" s="186"/>
      <c r="F148" s="186" t="s">
        <v>992</v>
      </c>
      <c r="G148" s="187"/>
      <c r="H148" s="186" t="s">
        <v>51</v>
      </c>
      <c r="I148" s="186" t="s">
        <v>54</v>
      </c>
      <c r="J148" s="186" t="s">
        <v>993</v>
      </c>
      <c r="K148" s="185"/>
    </row>
    <row r="149" spans="2:11" ht="17.25" customHeight="1">
      <c r="B149" s="184"/>
      <c r="C149" s="188" t="s">
        <v>994</v>
      </c>
      <c r="D149" s="188"/>
      <c r="E149" s="188"/>
      <c r="F149" s="189" t="s">
        <v>995</v>
      </c>
      <c r="G149" s="190"/>
      <c r="H149" s="188"/>
      <c r="I149" s="188"/>
      <c r="J149" s="188" t="s">
        <v>996</v>
      </c>
      <c r="K149" s="185"/>
    </row>
    <row r="150" spans="2:11" ht="5.25" customHeight="1">
      <c r="B150" s="194"/>
      <c r="C150" s="191"/>
      <c r="D150" s="191"/>
      <c r="E150" s="191"/>
      <c r="F150" s="191"/>
      <c r="G150" s="192"/>
      <c r="H150" s="191"/>
      <c r="I150" s="191"/>
      <c r="J150" s="191"/>
      <c r="K150" s="215"/>
    </row>
    <row r="151" spans="2:11" ht="15" customHeight="1">
      <c r="B151" s="194"/>
      <c r="C151" s="219" t="s">
        <v>1000</v>
      </c>
      <c r="D151" s="173"/>
      <c r="E151" s="173"/>
      <c r="F151" s="220" t="s">
        <v>997</v>
      </c>
      <c r="G151" s="173"/>
      <c r="H151" s="219" t="s">
        <v>1037</v>
      </c>
      <c r="I151" s="219" t="s">
        <v>999</v>
      </c>
      <c r="J151" s="219">
        <v>120</v>
      </c>
      <c r="K151" s="215"/>
    </row>
    <row r="152" spans="2:11" ht="15" customHeight="1">
      <c r="B152" s="194"/>
      <c r="C152" s="219" t="s">
        <v>1046</v>
      </c>
      <c r="D152" s="173"/>
      <c r="E152" s="173"/>
      <c r="F152" s="220" t="s">
        <v>997</v>
      </c>
      <c r="G152" s="173"/>
      <c r="H152" s="219" t="s">
        <v>1057</v>
      </c>
      <c r="I152" s="219" t="s">
        <v>999</v>
      </c>
      <c r="J152" s="219" t="s">
        <v>1048</v>
      </c>
      <c r="K152" s="215"/>
    </row>
    <row r="153" spans="2:11" ht="15" customHeight="1">
      <c r="B153" s="194"/>
      <c r="C153" s="219" t="s">
        <v>945</v>
      </c>
      <c r="D153" s="173"/>
      <c r="E153" s="173"/>
      <c r="F153" s="220" t="s">
        <v>997</v>
      </c>
      <c r="G153" s="173"/>
      <c r="H153" s="219" t="s">
        <v>1058</v>
      </c>
      <c r="I153" s="219" t="s">
        <v>999</v>
      </c>
      <c r="J153" s="219" t="s">
        <v>1048</v>
      </c>
      <c r="K153" s="215"/>
    </row>
    <row r="154" spans="2:11" ht="15" customHeight="1">
      <c r="B154" s="194"/>
      <c r="C154" s="219" t="s">
        <v>1002</v>
      </c>
      <c r="D154" s="173"/>
      <c r="E154" s="173"/>
      <c r="F154" s="220" t="s">
        <v>1003</v>
      </c>
      <c r="G154" s="173"/>
      <c r="H154" s="219" t="s">
        <v>1037</v>
      </c>
      <c r="I154" s="219" t="s">
        <v>999</v>
      </c>
      <c r="J154" s="219">
        <v>50</v>
      </c>
      <c r="K154" s="215"/>
    </row>
    <row r="155" spans="2:11" ht="15" customHeight="1">
      <c r="B155" s="194"/>
      <c r="C155" s="219" t="s">
        <v>1005</v>
      </c>
      <c r="D155" s="173"/>
      <c r="E155" s="173"/>
      <c r="F155" s="220" t="s">
        <v>997</v>
      </c>
      <c r="G155" s="173"/>
      <c r="H155" s="219" t="s">
        <v>1037</v>
      </c>
      <c r="I155" s="219" t="s">
        <v>1007</v>
      </c>
      <c r="J155" s="219"/>
      <c r="K155" s="215"/>
    </row>
    <row r="156" spans="2:11" ht="15" customHeight="1">
      <c r="B156" s="194"/>
      <c r="C156" s="219" t="s">
        <v>1016</v>
      </c>
      <c r="D156" s="173"/>
      <c r="E156" s="173"/>
      <c r="F156" s="220" t="s">
        <v>1003</v>
      </c>
      <c r="G156" s="173"/>
      <c r="H156" s="219" t="s">
        <v>1037</v>
      </c>
      <c r="I156" s="219" t="s">
        <v>999</v>
      </c>
      <c r="J156" s="219">
        <v>50</v>
      </c>
      <c r="K156" s="215"/>
    </row>
    <row r="157" spans="2:11" ht="15" customHeight="1">
      <c r="B157" s="194"/>
      <c r="C157" s="219" t="s">
        <v>1024</v>
      </c>
      <c r="D157" s="173"/>
      <c r="E157" s="173"/>
      <c r="F157" s="220" t="s">
        <v>1003</v>
      </c>
      <c r="G157" s="173"/>
      <c r="H157" s="219" t="s">
        <v>1037</v>
      </c>
      <c r="I157" s="219" t="s">
        <v>999</v>
      </c>
      <c r="J157" s="219">
        <v>50</v>
      </c>
      <c r="K157" s="215"/>
    </row>
    <row r="158" spans="2:11" ht="15" customHeight="1">
      <c r="B158" s="194"/>
      <c r="C158" s="219" t="s">
        <v>1022</v>
      </c>
      <c r="D158" s="173"/>
      <c r="E158" s="173"/>
      <c r="F158" s="220" t="s">
        <v>1003</v>
      </c>
      <c r="G158" s="173"/>
      <c r="H158" s="219" t="s">
        <v>1037</v>
      </c>
      <c r="I158" s="219" t="s">
        <v>999</v>
      </c>
      <c r="J158" s="219">
        <v>50</v>
      </c>
      <c r="K158" s="215"/>
    </row>
    <row r="159" spans="2:11" ht="15" customHeight="1">
      <c r="B159" s="194"/>
      <c r="C159" s="219" t="s">
        <v>93</v>
      </c>
      <c r="D159" s="173"/>
      <c r="E159" s="173"/>
      <c r="F159" s="220" t="s">
        <v>997</v>
      </c>
      <c r="G159" s="173"/>
      <c r="H159" s="219" t="s">
        <v>1059</v>
      </c>
      <c r="I159" s="219" t="s">
        <v>999</v>
      </c>
      <c r="J159" s="219" t="s">
        <v>1060</v>
      </c>
      <c r="K159" s="215"/>
    </row>
    <row r="160" spans="2:11" ht="15" customHeight="1">
      <c r="B160" s="194"/>
      <c r="C160" s="219" t="s">
        <v>1061</v>
      </c>
      <c r="D160" s="173"/>
      <c r="E160" s="173"/>
      <c r="F160" s="220" t="s">
        <v>997</v>
      </c>
      <c r="G160" s="173"/>
      <c r="H160" s="219" t="s">
        <v>1062</v>
      </c>
      <c r="I160" s="219" t="s">
        <v>1032</v>
      </c>
      <c r="J160" s="219"/>
      <c r="K160" s="215"/>
    </row>
    <row r="161" spans="2:11" ht="15" customHeight="1">
      <c r="B161" s="221"/>
      <c r="C161" s="203"/>
      <c r="D161" s="203"/>
      <c r="E161" s="203"/>
      <c r="F161" s="203"/>
      <c r="G161" s="203"/>
      <c r="H161" s="203"/>
      <c r="I161" s="203"/>
      <c r="J161" s="203"/>
      <c r="K161" s="222"/>
    </row>
    <row r="162" spans="2:11" ht="18.75" customHeight="1">
      <c r="B162" s="170"/>
      <c r="C162" s="173"/>
      <c r="D162" s="173"/>
      <c r="E162" s="173"/>
      <c r="F162" s="193"/>
      <c r="G162" s="173"/>
      <c r="H162" s="173"/>
      <c r="I162" s="173"/>
      <c r="J162" s="173"/>
      <c r="K162" s="170"/>
    </row>
    <row r="163" spans="2:11" ht="18.75" customHeight="1">
      <c r="B163" s="180"/>
      <c r="C163" s="180"/>
      <c r="D163" s="180"/>
      <c r="E163" s="180"/>
      <c r="F163" s="180"/>
      <c r="G163" s="180"/>
      <c r="H163" s="180"/>
      <c r="I163" s="180"/>
      <c r="J163" s="180"/>
      <c r="K163" s="180"/>
    </row>
    <row r="164" spans="2:11" ht="7.5" customHeight="1">
      <c r="B164" s="162"/>
      <c r="C164" s="163"/>
      <c r="D164" s="163"/>
      <c r="E164" s="163"/>
      <c r="F164" s="163"/>
      <c r="G164" s="163"/>
      <c r="H164" s="163"/>
      <c r="I164" s="163"/>
      <c r="J164" s="163"/>
      <c r="K164" s="164"/>
    </row>
    <row r="165" spans="2:11" ht="45" customHeight="1">
      <c r="B165" s="165"/>
      <c r="C165" s="303" t="s">
        <v>1063</v>
      </c>
      <c r="D165" s="303"/>
      <c r="E165" s="303"/>
      <c r="F165" s="303"/>
      <c r="G165" s="303"/>
      <c r="H165" s="303"/>
      <c r="I165" s="303"/>
      <c r="J165" s="303"/>
      <c r="K165" s="166"/>
    </row>
    <row r="166" spans="2:11" ht="17.25" customHeight="1">
      <c r="B166" s="165"/>
      <c r="C166" s="186" t="s">
        <v>991</v>
      </c>
      <c r="D166" s="186"/>
      <c r="E166" s="186"/>
      <c r="F166" s="186" t="s">
        <v>992</v>
      </c>
      <c r="G166" s="223"/>
      <c r="H166" s="224" t="s">
        <v>51</v>
      </c>
      <c r="I166" s="224" t="s">
        <v>54</v>
      </c>
      <c r="J166" s="186" t="s">
        <v>993</v>
      </c>
      <c r="K166" s="166"/>
    </row>
    <row r="167" spans="2:11" ht="17.25" customHeight="1">
      <c r="B167" s="167"/>
      <c r="C167" s="188" t="s">
        <v>994</v>
      </c>
      <c r="D167" s="188"/>
      <c r="E167" s="188"/>
      <c r="F167" s="189" t="s">
        <v>995</v>
      </c>
      <c r="G167" s="225"/>
      <c r="H167" s="226"/>
      <c r="I167" s="226"/>
      <c r="J167" s="188" t="s">
        <v>996</v>
      </c>
      <c r="K167" s="168"/>
    </row>
    <row r="168" spans="2:11" ht="5.25" customHeight="1">
      <c r="B168" s="194"/>
      <c r="C168" s="191"/>
      <c r="D168" s="191"/>
      <c r="E168" s="191"/>
      <c r="F168" s="191"/>
      <c r="G168" s="192"/>
      <c r="H168" s="191"/>
      <c r="I168" s="191"/>
      <c r="J168" s="191"/>
      <c r="K168" s="215"/>
    </row>
    <row r="169" spans="2:11" ht="15" customHeight="1">
      <c r="B169" s="194"/>
      <c r="C169" s="173" t="s">
        <v>1000</v>
      </c>
      <c r="D169" s="173"/>
      <c r="E169" s="173"/>
      <c r="F169" s="193" t="s">
        <v>997</v>
      </c>
      <c r="G169" s="173"/>
      <c r="H169" s="173" t="s">
        <v>1037</v>
      </c>
      <c r="I169" s="173" t="s">
        <v>999</v>
      </c>
      <c r="J169" s="173">
        <v>120</v>
      </c>
      <c r="K169" s="215"/>
    </row>
    <row r="170" spans="2:11" ht="15" customHeight="1">
      <c r="B170" s="194"/>
      <c r="C170" s="173" t="s">
        <v>1046</v>
      </c>
      <c r="D170" s="173"/>
      <c r="E170" s="173"/>
      <c r="F170" s="193" t="s">
        <v>997</v>
      </c>
      <c r="G170" s="173"/>
      <c r="H170" s="173" t="s">
        <v>1047</v>
      </c>
      <c r="I170" s="173" t="s">
        <v>999</v>
      </c>
      <c r="J170" s="173" t="s">
        <v>1048</v>
      </c>
      <c r="K170" s="215"/>
    </row>
    <row r="171" spans="2:11" ht="15" customHeight="1">
      <c r="B171" s="194"/>
      <c r="C171" s="173" t="s">
        <v>945</v>
      </c>
      <c r="D171" s="173"/>
      <c r="E171" s="173"/>
      <c r="F171" s="193" t="s">
        <v>997</v>
      </c>
      <c r="G171" s="173"/>
      <c r="H171" s="173" t="s">
        <v>1064</v>
      </c>
      <c r="I171" s="173" t="s">
        <v>999</v>
      </c>
      <c r="J171" s="173" t="s">
        <v>1048</v>
      </c>
      <c r="K171" s="215"/>
    </row>
    <row r="172" spans="2:11" ht="15" customHeight="1">
      <c r="B172" s="194"/>
      <c r="C172" s="173" t="s">
        <v>1002</v>
      </c>
      <c r="D172" s="173"/>
      <c r="E172" s="173"/>
      <c r="F172" s="193" t="s">
        <v>1003</v>
      </c>
      <c r="G172" s="173"/>
      <c r="H172" s="173" t="s">
        <v>1064</v>
      </c>
      <c r="I172" s="173" t="s">
        <v>999</v>
      </c>
      <c r="J172" s="173">
        <v>50</v>
      </c>
      <c r="K172" s="215"/>
    </row>
    <row r="173" spans="2:11" ht="15" customHeight="1">
      <c r="B173" s="194"/>
      <c r="C173" s="173" t="s">
        <v>1005</v>
      </c>
      <c r="D173" s="173"/>
      <c r="E173" s="173"/>
      <c r="F173" s="193" t="s">
        <v>997</v>
      </c>
      <c r="G173" s="173"/>
      <c r="H173" s="173" t="s">
        <v>1064</v>
      </c>
      <c r="I173" s="173" t="s">
        <v>1007</v>
      </c>
      <c r="J173" s="173"/>
      <c r="K173" s="215"/>
    </row>
    <row r="174" spans="2:11" ht="15" customHeight="1">
      <c r="B174" s="194"/>
      <c r="C174" s="173" t="s">
        <v>1016</v>
      </c>
      <c r="D174" s="173"/>
      <c r="E174" s="173"/>
      <c r="F174" s="193" t="s">
        <v>1003</v>
      </c>
      <c r="G174" s="173"/>
      <c r="H174" s="173" t="s">
        <v>1064</v>
      </c>
      <c r="I174" s="173" t="s">
        <v>999</v>
      </c>
      <c r="J174" s="173">
        <v>50</v>
      </c>
      <c r="K174" s="215"/>
    </row>
    <row r="175" spans="2:11" ht="15" customHeight="1">
      <c r="B175" s="194"/>
      <c r="C175" s="173" t="s">
        <v>1024</v>
      </c>
      <c r="D175" s="173"/>
      <c r="E175" s="173"/>
      <c r="F175" s="193" t="s">
        <v>1003</v>
      </c>
      <c r="G175" s="173"/>
      <c r="H175" s="173" t="s">
        <v>1064</v>
      </c>
      <c r="I175" s="173" t="s">
        <v>999</v>
      </c>
      <c r="J175" s="173">
        <v>50</v>
      </c>
      <c r="K175" s="215"/>
    </row>
    <row r="176" spans="2:11" ht="15" customHeight="1">
      <c r="B176" s="194"/>
      <c r="C176" s="173" t="s">
        <v>1022</v>
      </c>
      <c r="D176" s="173"/>
      <c r="E176" s="173"/>
      <c r="F176" s="193" t="s">
        <v>1003</v>
      </c>
      <c r="G176" s="173"/>
      <c r="H176" s="173" t="s">
        <v>1064</v>
      </c>
      <c r="I176" s="173" t="s">
        <v>999</v>
      </c>
      <c r="J176" s="173">
        <v>50</v>
      </c>
      <c r="K176" s="215"/>
    </row>
    <row r="177" spans="2:11" ht="15" customHeight="1">
      <c r="B177" s="194"/>
      <c r="C177" s="173" t="s">
        <v>107</v>
      </c>
      <c r="D177" s="173"/>
      <c r="E177" s="173"/>
      <c r="F177" s="193" t="s">
        <v>997</v>
      </c>
      <c r="G177" s="173"/>
      <c r="H177" s="173" t="s">
        <v>1065</v>
      </c>
      <c r="I177" s="173" t="s">
        <v>1066</v>
      </c>
      <c r="J177" s="173"/>
      <c r="K177" s="215"/>
    </row>
    <row r="178" spans="2:11" ht="15" customHeight="1">
      <c r="B178" s="194"/>
      <c r="C178" s="173" t="s">
        <v>54</v>
      </c>
      <c r="D178" s="173"/>
      <c r="E178" s="173"/>
      <c r="F178" s="193" t="s">
        <v>997</v>
      </c>
      <c r="G178" s="173"/>
      <c r="H178" s="173" t="s">
        <v>1067</v>
      </c>
      <c r="I178" s="173" t="s">
        <v>1068</v>
      </c>
      <c r="J178" s="173">
        <v>1</v>
      </c>
      <c r="K178" s="215"/>
    </row>
    <row r="179" spans="2:11" ht="15" customHeight="1">
      <c r="B179" s="194"/>
      <c r="C179" s="173" t="s">
        <v>50</v>
      </c>
      <c r="D179" s="173"/>
      <c r="E179" s="173"/>
      <c r="F179" s="193" t="s">
        <v>997</v>
      </c>
      <c r="G179" s="173"/>
      <c r="H179" s="173" t="s">
        <v>1069</v>
      </c>
      <c r="I179" s="173" t="s">
        <v>999</v>
      </c>
      <c r="J179" s="173">
        <v>20</v>
      </c>
      <c r="K179" s="215"/>
    </row>
    <row r="180" spans="2:11" ht="15" customHeight="1">
      <c r="B180" s="194"/>
      <c r="C180" s="173" t="s">
        <v>51</v>
      </c>
      <c r="D180" s="173"/>
      <c r="E180" s="173"/>
      <c r="F180" s="193" t="s">
        <v>997</v>
      </c>
      <c r="G180" s="173"/>
      <c r="H180" s="173" t="s">
        <v>1070</v>
      </c>
      <c r="I180" s="173" t="s">
        <v>999</v>
      </c>
      <c r="J180" s="173">
        <v>255</v>
      </c>
      <c r="K180" s="215"/>
    </row>
    <row r="181" spans="2:11" ht="15" customHeight="1">
      <c r="B181" s="194"/>
      <c r="C181" s="173" t="s">
        <v>108</v>
      </c>
      <c r="D181" s="173"/>
      <c r="E181" s="173"/>
      <c r="F181" s="193" t="s">
        <v>997</v>
      </c>
      <c r="G181" s="173"/>
      <c r="H181" s="173" t="s">
        <v>961</v>
      </c>
      <c r="I181" s="173" t="s">
        <v>999</v>
      </c>
      <c r="J181" s="173">
        <v>10</v>
      </c>
      <c r="K181" s="215"/>
    </row>
    <row r="182" spans="2:11" ht="15" customHeight="1">
      <c r="B182" s="194"/>
      <c r="C182" s="173" t="s">
        <v>109</v>
      </c>
      <c r="D182" s="173"/>
      <c r="E182" s="173"/>
      <c r="F182" s="193" t="s">
        <v>997</v>
      </c>
      <c r="G182" s="173"/>
      <c r="H182" s="173" t="s">
        <v>1071</v>
      </c>
      <c r="I182" s="173" t="s">
        <v>1032</v>
      </c>
      <c r="J182" s="173"/>
      <c r="K182" s="215"/>
    </row>
    <row r="183" spans="2:11" ht="15" customHeight="1">
      <c r="B183" s="194"/>
      <c r="C183" s="173" t="s">
        <v>1072</v>
      </c>
      <c r="D183" s="173"/>
      <c r="E183" s="173"/>
      <c r="F183" s="193" t="s">
        <v>997</v>
      </c>
      <c r="G183" s="173"/>
      <c r="H183" s="173" t="s">
        <v>1073</v>
      </c>
      <c r="I183" s="173" t="s">
        <v>1032</v>
      </c>
      <c r="J183" s="173"/>
      <c r="K183" s="215"/>
    </row>
    <row r="184" spans="2:11" ht="15" customHeight="1">
      <c r="B184" s="194"/>
      <c r="C184" s="173" t="s">
        <v>1061</v>
      </c>
      <c r="D184" s="173"/>
      <c r="E184" s="173"/>
      <c r="F184" s="193" t="s">
        <v>997</v>
      </c>
      <c r="G184" s="173"/>
      <c r="H184" s="173" t="s">
        <v>1074</v>
      </c>
      <c r="I184" s="173" t="s">
        <v>1032</v>
      </c>
      <c r="J184" s="173"/>
      <c r="K184" s="215"/>
    </row>
    <row r="185" spans="2:11" ht="15" customHeight="1">
      <c r="B185" s="194"/>
      <c r="C185" s="173" t="s">
        <v>111</v>
      </c>
      <c r="D185" s="173"/>
      <c r="E185" s="173"/>
      <c r="F185" s="193" t="s">
        <v>1003</v>
      </c>
      <c r="G185" s="173"/>
      <c r="H185" s="173" t="s">
        <v>1075</v>
      </c>
      <c r="I185" s="173" t="s">
        <v>999</v>
      </c>
      <c r="J185" s="173">
        <v>50</v>
      </c>
      <c r="K185" s="215"/>
    </row>
    <row r="186" spans="2:11" ht="15" customHeight="1">
      <c r="B186" s="194"/>
      <c r="C186" s="173" t="s">
        <v>1076</v>
      </c>
      <c r="D186" s="173"/>
      <c r="E186" s="173"/>
      <c r="F186" s="193" t="s">
        <v>1003</v>
      </c>
      <c r="G186" s="173"/>
      <c r="H186" s="173" t="s">
        <v>1077</v>
      </c>
      <c r="I186" s="173" t="s">
        <v>1078</v>
      </c>
      <c r="J186" s="173"/>
      <c r="K186" s="215"/>
    </row>
    <row r="187" spans="2:11" ht="15" customHeight="1">
      <c r="B187" s="194"/>
      <c r="C187" s="173" t="s">
        <v>1079</v>
      </c>
      <c r="D187" s="173"/>
      <c r="E187" s="173"/>
      <c r="F187" s="193" t="s">
        <v>1003</v>
      </c>
      <c r="G187" s="173"/>
      <c r="H187" s="173" t="s">
        <v>1080</v>
      </c>
      <c r="I187" s="173" t="s">
        <v>1078</v>
      </c>
      <c r="J187" s="173"/>
      <c r="K187" s="215"/>
    </row>
    <row r="188" spans="2:11" ht="15" customHeight="1">
      <c r="B188" s="194"/>
      <c r="C188" s="173" t="s">
        <v>1081</v>
      </c>
      <c r="D188" s="173"/>
      <c r="E188" s="173"/>
      <c r="F188" s="193" t="s">
        <v>1003</v>
      </c>
      <c r="G188" s="173"/>
      <c r="H188" s="173" t="s">
        <v>1082</v>
      </c>
      <c r="I188" s="173" t="s">
        <v>1078</v>
      </c>
      <c r="J188" s="173"/>
      <c r="K188" s="215"/>
    </row>
    <row r="189" spans="2:11" ht="15" customHeight="1">
      <c r="B189" s="194"/>
      <c r="C189" s="227" t="s">
        <v>1083</v>
      </c>
      <c r="D189" s="173"/>
      <c r="E189" s="173"/>
      <c r="F189" s="193" t="s">
        <v>1003</v>
      </c>
      <c r="G189" s="173"/>
      <c r="H189" s="173" t="s">
        <v>1084</v>
      </c>
      <c r="I189" s="173" t="s">
        <v>1085</v>
      </c>
      <c r="J189" s="228" t="s">
        <v>1086</v>
      </c>
      <c r="K189" s="215"/>
    </row>
    <row r="190" spans="2:11" ht="15" customHeight="1">
      <c r="B190" s="194"/>
      <c r="C190" s="179" t="s">
        <v>39</v>
      </c>
      <c r="D190" s="173"/>
      <c r="E190" s="173"/>
      <c r="F190" s="193" t="s">
        <v>997</v>
      </c>
      <c r="G190" s="173"/>
      <c r="H190" s="170" t="s">
        <v>1087</v>
      </c>
      <c r="I190" s="173" t="s">
        <v>1088</v>
      </c>
      <c r="J190" s="173"/>
      <c r="K190" s="215"/>
    </row>
    <row r="191" spans="2:11" ht="15" customHeight="1">
      <c r="B191" s="194"/>
      <c r="C191" s="179" t="s">
        <v>1089</v>
      </c>
      <c r="D191" s="173"/>
      <c r="E191" s="173"/>
      <c r="F191" s="193" t="s">
        <v>997</v>
      </c>
      <c r="G191" s="173"/>
      <c r="H191" s="173" t="s">
        <v>1090</v>
      </c>
      <c r="I191" s="173" t="s">
        <v>1032</v>
      </c>
      <c r="J191" s="173"/>
      <c r="K191" s="215"/>
    </row>
    <row r="192" spans="2:11" ht="15" customHeight="1">
      <c r="B192" s="194"/>
      <c r="C192" s="179" t="s">
        <v>1091</v>
      </c>
      <c r="D192" s="173"/>
      <c r="E192" s="173"/>
      <c r="F192" s="193" t="s">
        <v>997</v>
      </c>
      <c r="G192" s="173"/>
      <c r="H192" s="173" t="s">
        <v>1092</v>
      </c>
      <c r="I192" s="173" t="s">
        <v>1032</v>
      </c>
      <c r="J192" s="173"/>
      <c r="K192" s="215"/>
    </row>
    <row r="193" spans="2:11" ht="15" customHeight="1">
      <c r="B193" s="194"/>
      <c r="C193" s="179" t="s">
        <v>1093</v>
      </c>
      <c r="D193" s="173"/>
      <c r="E193" s="173"/>
      <c r="F193" s="193" t="s">
        <v>1003</v>
      </c>
      <c r="G193" s="173"/>
      <c r="H193" s="173" t="s">
        <v>1094</v>
      </c>
      <c r="I193" s="173" t="s">
        <v>1032</v>
      </c>
      <c r="J193" s="173"/>
      <c r="K193" s="215"/>
    </row>
    <row r="194" spans="2:11" ht="15" customHeight="1">
      <c r="B194" s="221"/>
      <c r="C194" s="229"/>
      <c r="D194" s="203"/>
      <c r="E194" s="203"/>
      <c r="F194" s="203"/>
      <c r="G194" s="203"/>
      <c r="H194" s="203"/>
      <c r="I194" s="203"/>
      <c r="J194" s="203"/>
      <c r="K194" s="222"/>
    </row>
    <row r="195" spans="2:11" ht="18.75" customHeight="1">
      <c r="B195" s="170"/>
      <c r="C195" s="173"/>
      <c r="D195" s="173"/>
      <c r="E195" s="173"/>
      <c r="F195" s="193"/>
      <c r="G195" s="173"/>
      <c r="H195" s="173"/>
      <c r="I195" s="173"/>
      <c r="J195" s="173"/>
      <c r="K195" s="170"/>
    </row>
    <row r="196" spans="2:11" ht="18.75" customHeight="1">
      <c r="B196" s="170"/>
      <c r="C196" s="173"/>
      <c r="D196" s="173"/>
      <c r="E196" s="173"/>
      <c r="F196" s="193"/>
      <c r="G196" s="173"/>
      <c r="H196" s="173"/>
      <c r="I196" s="173"/>
      <c r="J196" s="173"/>
      <c r="K196" s="170"/>
    </row>
    <row r="197" spans="2:11" ht="18.75" customHeight="1">
      <c r="B197" s="180"/>
      <c r="C197" s="180"/>
      <c r="D197" s="180"/>
      <c r="E197" s="180"/>
      <c r="F197" s="180"/>
      <c r="G197" s="180"/>
      <c r="H197" s="180"/>
      <c r="I197" s="180"/>
      <c r="J197" s="180"/>
      <c r="K197" s="180"/>
    </row>
    <row r="198" spans="2:11" ht="13.5">
      <c r="B198" s="162"/>
      <c r="C198" s="163"/>
      <c r="D198" s="163"/>
      <c r="E198" s="163"/>
      <c r="F198" s="163"/>
      <c r="G198" s="163"/>
      <c r="H198" s="163"/>
      <c r="I198" s="163"/>
      <c r="J198" s="163"/>
      <c r="K198" s="164"/>
    </row>
    <row r="199" spans="2:11" ht="21">
      <c r="B199" s="165"/>
      <c r="C199" s="303" t="s">
        <v>1095</v>
      </c>
      <c r="D199" s="303"/>
      <c r="E199" s="303"/>
      <c r="F199" s="303"/>
      <c r="G199" s="303"/>
      <c r="H199" s="303"/>
      <c r="I199" s="303"/>
      <c r="J199" s="303"/>
      <c r="K199" s="166"/>
    </row>
    <row r="200" spans="2:11" ht="25.5" customHeight="1">
      <c r="B200" s="165"/>
      <c r="C200" s="230" t="s">
        <v>1096</v>
      </c>
      <c r="D200" s="230"/>
      <c r="E200" s="230"/>
      <c r="F200" s="230" t="s">
        <v>1097</v>
      </c>
      <c r="G200" s="231"/>
      <c r="H200" s="302" t="s">
        <v>1098</v>
      </c>
      <c r="I200" s="302"/>
      <c r="J200" s="302"/>
      <c r="K200" s="166"/>
    </row>
    <row r="201" spans="2:11" ht="5.25" customHeight="1">
      <c r="B201" s="194"/>
      <c r="C201" s="191"/>
      <c r="D201" s="191"/>
      <c r="E201" s="191"/>
      <c r="F201" s="191"/>
      <c r="G201" s="173"/>
      <c r="H201" s="191"/>
      <c r="I201" s="191"/>
      <c r="J201" s="191"/>
      <c r="K201" s="215"/>
    </row>
    <row r="202" spans="2:11" ht="15" customHeight="1">
      <c r="B202" s="194"/>
      <c r="C202" s="173" t="s">
        <v>1088</v>
      </c>
      <c r="D202" s="173"/>
      <c r="E202" s="173"/>
      <c r="F202" s="193" t="s">
        <v>40</v>
      </c>
      <c r="G202" s="173"/>
      <c r="H202" s="301" t="s">
        <v>1099</v>
      </c>
      <c r="I202" s="301"/>
      <c r="J202" s="301"/>
      <c r="K202" s="215"/>
    </row>
    <row r="203" spans="2:11" ht="15" customHeight="1">
      <c r="B203" s="194"/>
      <c r="C203" s="200"/>
      <c r="D203" s="173"/>
      <c r="E203" s="173"/>
      <c r="F203" s="193" t="s">
        <v>41</v>
      </c>
      <c r="G203" s="173"/>
      <c r="H203" s="301" t="s">
        <v>1100</v>
      </c>
      <c r="I203" s="301"/>
      <c r="J203" s="301"/>
      <c r="K203" s="215"/>
    </row>
    <row r="204" spans="2:11" ht="15" customHeight="1">
      <c r="B204" s="194"/>
      <c r="C204" s="200"/>
      <c r="D204" s="173"/>
      <c r="E204" s="173"/>
      <c r="F204" s="193" t="s">
        <v>44</v>
      </c>
      <c r="G204" s="173"/>
      <c r="H204" s="301" t="s">
        <v>1101</v>
      </c>
      <c r="I204" s="301"/>
      <c r="J204" s="301"/>
      <c r="K204" s="215"/>
    </row>
    <row r="205" spans="2:11" ht="15" customHeight="1">
      <c r="B205" s="194"/>
      <c r="C205" s="173"/>
      <c r="D205" s="173"/>
      <c r="E205" s="173"/>
      <c r="F205" s="193" t="s">
        <v>42</v>
      </c>
      <c r="G205" s="173"/>
      <c r="H205" s="301" t="s">
        <v>1102</v>
      </c>
      <c r="I205" s="301"/>
      <c r="J205" s="301"/>
      <c r="K205" s="215"/>
    </row>
    <row r="206" spans="2:11" ht="15" customHeight="1">
      <c r="B206" s="194"/>
      <c r="C206" s="173"/>
      <c r="D206" s="173"/>
      <c r="E206" s="173"/>
      <c r="F206" s="193" t="s">
        <v>43</v>
      </c>
      <c r="G206" s="173"/>
      <c r="H206" s="301" t="s">
        <v>1103</v>
      </c>
      <c r="I206" s="301"/>
      <c r="J206" s="301"/>
      <c r="K206" s="215"/>
    </row>
    <row r="207" spans="2:11" ht="15" customHeight="1">
      <c r="B207" s="194"/>
      <c r="C207" s="173"/>
      <c r="D207" s="173"/>
      <c r="E207" s="173"/>
      <c r="F207" s="193"/>
      <c r="G207" s="173"/>
      <c r="H207" s="173"/>
      <c r="I207" s="173"/>
      <c r="J207" s="173"/>
      <c r="K207" s="215"/>
    </row>
    <row r="208" spans="2:11" ht="15" customHeight="1">
      <c r="B208" s="194"/>
      <c r="C208" s="173" t="s">
        <v>1044</v>
      </c>
      <c r="D208" s="173"/>
      <c r="E208" s="173"/>
      <c r="F208" s="193" t="s">
        <v>76</v>
      </c>
      <c r="G208" s="173"/>
      <c r="H208" s="301" t="s">
        <v>1104</v>
      </c>
      <c r="I208" s="301"/>
      <c r="J208" s="301"/>
      <c r="K208" s="215"/>
    </row>
    <row r="209" spans="2:11" ht="15" customHeight="1">
      <c r="B209" s="194"/>
      <c r="C209" s="200"/>
      <c r="D209" s="173"/>
      <c r="E209" s="173"/>
      <c r="F209" s="193" t="s">
        <v>939</v>
      </c>
      <c r="G209" s="173"/>
      <c r="H209" s="301" t="s">
        <v>940</v>
      </c>
      <c r="I209" s="301"/>
      <c r="J209" s="301"/>
      <c r="K209" s="215"/>
    </row>
    <row r="210" spans="2:11" ht="15" customHeight="1">
      <c r="B210" s="194"/>
      <c r="C210" s="173"/>
      <c r="D210" s="173"/>
      <c r="E210" s="173"/>
      <c r="F210" s="193" t="s">
        <v>937</v>
      </c>
      <c r="G210" s="173"/>
      <c r="H210" s="301" t="s">
        <v>1105</v>
      </c>
      <c r="I210" s="301"/>
      <c r="J210" s="301"/>
      <c r="K210" s="215"/>
    </row>
    <row r="211" spans="2:11" ht="15" customHeight="1">
      <c r="B211" s="232"/>
      <c r="C211" s="200"/>
      <c r="D211" s="200"/>
      <c r="E211" s="200"/>
      <c r="F211" s="193" t="s">
        <v>941</v>
      </c>
      <c r="G211" s="179"/>
      <c r="H211" s="300" t="s">
        <v>942</v>
      </c>
      <c r="I211" s="300"/>
      <c r="J211" s="300"/>
      <c r="K211" s="233"/>
    </row>
    <row r="212" spans="2:11" ht="15" customHeight="1">
      <c r="B212" s="232"/>
      <c r="C212" s="200"/>
      <c r="D212" s="200"/>
      <c r="E212" s="200"/>
      <c r="F212" s="193" t="s">
        <v>943</v>
      </c>
      <c r="G212" s="179"/>
      <c r="H212" s="300" t="s">
        <v>1106</v>
      </c>
      <c r="I212" s="300"/>
      <c r="J212" s="300"/>
      <c r="K212" s="233"/>
    </row>
    <row r="213" spans="2:11" ht="15" customHeight="1">
      <c r="B213" s="232"/>
      <c r="C213" s="200"/>
      <c r="D213" s="200"/>
      <c r="E213" s="200"/>
      <c r="F213" s="234"/>
      <c r="G213" s="179"/>
      <c r="H213" s="235"/>
      <c r="I213" s="235"/>
      <c r="J213" s="235"/>
      <c r="K213" s="233"/>
    </row>
    <row r="214" spans="2:11" ht="15" customHeight="1">
      <c r="B214" s="232"/>
      <c r="C214" s="173" t="s">
        <v>1068</v>
      </c>
      <c r="D214" s="200"/>
      <c r="E214" s="200"/>
      <c r="F214" s="193">
        <v>1</v>
      </c>
      <c r="G214" s="179"/>
      <c r="H214" s="300" t="s">
        <v>1107</v>
      </c>
      <c r="I214" s="300"/>
      <c r="J214" s="300"/>
      <c r="K214" s="233"/>
    </row>
    <row r="215" spans="2:11" ht="15" customHeight="1">
      <c r="B215" s="232"/>
      <c r="C215" s="200"/>
      <c r="D215" s="200"/>
      <c r="E215" s="200"/>
      <c r="F215" s="193">
        <v>2</v>
      </c>
      <c r="G215" s="179"/>
      <c r="H215" s="300" t="s">
        <v>1108</v>
      </c>
      <c r="I215" s="300"/>
      <c r="J215" s="300"/>
      <c r="K215" s="233"/>
    </row>
    <row r="216" spans="2:11" ht="15" customHeight="1">
      <c r="B216" s="232"/>
      <c r="C216" s="200"/>
      <c r="D216" s="200"/>
      <c r="E216" s="200"/>
      <c r="F216" s="193">
        <v>3</v>
      </c>
      <c r="G216" s="179"/>
      <c r="H216" s="300" t="s">
        <v>1109</v>
      </c>
      <c r="I216" s="300"/>
      <c r="J216" s="300"/>
      <c r="K216" s="233"/>
    </row>
    <row r="217" spans="2:11" ht="15" customHeight="1">
      <c r="B217" s="232"/>
      <c r="C217" s="200"/>
      <c r="D217" s="200"/>
      <c r="E217" s="200"/>
      <c r="F217" s="193">
        <v>4</v>
      </c>
      <c r="G217" s="179"/>
      <c r="H217" s="300" t="s">
        <v>1110</v>
      </c>
      <c r="I217" s="300"/>
      <c r="J217" s="300"/>
      <c r="K217" s="233"/>
    </row>
    <row r="218" spans="2:11" ht="12.75" customHeight="1">
      <c r="B218" s="236"/>
      <c r="C218" s="237"/>
      <c r="D218" s="237"/>
      <c r="E218" s="237"/>
      <c r="F218" s="237"/>
      <c r="G218" s="237"/>
      <c r="H218" s="237"/>
      <c r="I218" s="237"/>
      <c r="J218" s="237"/>
      <c r="K218" s="238"/>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F20:J20"/>
    <mergeCell ref="F23:J23"/>
    <mergeCell ref="F21:J21"/>
    <mergeCell ref="F22:J22"/>
    <mergeCell ref="F19:J19"/>
    <mergeCell ref="C3:J3"/>
    <mergeCell ref="C9:J9"/>
    <mergeCell ref="D10:J10"/>
    <mergeCell ref="D15:J15"/>
    <mergeCell ref="C4:J4"/>
    <mergeCell ref="C6:J6"/>
    <mergeCell ref="C7:J7"/>
    <mergeCell ref="D11:J11"/>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Vasek-PC\Vasek</dc:creator>
  <cp:keywords/>
  <dc:description/>
  <cp:lastModifiedBy>Vaculová Lenka</cp:lastModifiedBy>
  <dcterms:created xsi:type="dcterms:W3CDTF">2019-03-07T08:54:43Z</dcterms:created>
  <dcterms:modified xsi:type="dcterms:W3CDTF">2019-08-14T06:13:22Z</dcterms:modified>
  <cp:category/>
  <cp:version/>
  <cp:contentType/>
  <cp:contentStatus/>
</cp:coreProperties>
</file>