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bookViews>
    <workbookView xWindow="1920" yWindow="1920" windowWidth="17280" windowHeight="8964" activeTab="0"/>
  </bookViews>
  <sheets>
    <sheet name="Rekapitulace stavby" sheetId="1" r:id="rId1"/>
    <sheet name="SO 00 - Vedlejší rozpočto..." sheetId="2" r:id="rId2"/>
    <sheet name="SO 01a - Stavební práce" sheetId="3" r:id="rId3"/>
    <sheet name="SO 01b - Zdravotechnika" sheetId="4" r:id="rId4"/>
    <sheet name="SO 01e - Elektroinstalace" sheetId="5" r:id="rId5"/>
    <sheet name="Pokyny pro vyplnění" sheetId="6" r:id="rId6"/>
  </sheets>
  <definedNames>
    <definedName name="_xlnm._FilterDatabase" localSheetId="1" hidden="1">'SO 00 - Vedlejší rozpočto...'!$C$79:$K$88</definedName>
    <definedName name="_xlnm._FilterDatabase" localSheetId="2" hidden="1">'SO 01a - Stavební práce'!$C$88:$K$227</definedName>
    <definedName name="_xlnm._FilterDatabase" localSheetId="3" hidden="1">'SO 01b - Zdravotechnika'!$C$79:$K$160</definedName>
    <definedName name="_xlnm._FilterDatabase" localSheetId="4" hidden="1">'SO 01e - Elektroinstalace'!$C$81:$K$128</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 00 - Vedlejší rozpočto...'!$C$4:$J$36,'SO 00 - Vedlejší rozpočto...'!$C$42:$J$61,'SO 00 - Vedlejší rozpočto...'!$C$67:$K$88</definedName>
    <definedName name="_xlnm.Print_Area" localSheetId="2">'SO 01a - Stavební práce'!$C$4:$J$36,'SO 01a - Stavební práce'!$C$42:$J$70,'SO 01a - Stavební práce'!$C$76:$K$227</definedName>
    <definedName name="_xlnm.Print_Area" localSheetId="3">'SO 01b - Zdravotechnika'!$C$4:$J$36,'SO 01b - Zdravotechnika'!$C$42:$J$61,'SO 01b - Zdravotechnika'!$C$67:$K$160</definedName>
    <definedName name="_xlnm.Print_Area" localSheetId="4">'SO 01e - Elektroinstalace'!$C$4:$J$36,'SO 01e - Elektroinstalace'!$C$42:$J$63,'SO 01e - Elektroinstalace'!$C$69:$K$128</definedName>
    <definedName name="_xlnm.Print_Titles" localSheetId="0">'Rekapitulace stavby'!$49:$49</definedName>
    <definedName name="_xlnm.Print_Titles" localSheetId="1">'SO 00 - Vedlejší rozpočto...'!$79:$79</definedName>
    <definedName name="_xlnm.Print_Titles" localSheetId="2">'SO 01a - Stavební práce'!$88:$88</definedName>
    <definedName name="_xlnm.Print_Titles" localSheetId="3">'SO 01b - Zdravotechnika'!$79:$79</definedName>
    <definedName name="_xlnm.Print_Titles" localSheetId="4">'SO 01e - Elektroinstalace'!$81:$81</definedName>
  </definedNames>
  <calcPr calcId="181029"/>
  <extLst/>
</workbook>
</file>

<file path=xl/sharedStrings.xml><?xml version="1.0" encoding="utf-8"?>
<sst xmlns="http://schemas.openxmlformats.org/spreadsheetml/2006/main" count="4113" uniqueCount="943">
  <si>
    <t>Export VZ</t>
  </si>
  <si>
    <t>List obsahuje:</t>
  </si>
  <si>
    <t>1) Rekapitulace stavby</t>
  </si>
  <si>
    <t>2) Rekapitulace objektů stavby a soupisů prací</t>
  </si>
  <si>
    <t>3.0</t>
  </si>
  <si>
    <t>ZAMOK</t>
  </si>
  <si>
    <t>False</t>
  </si>
  <si>
    <t>{33f8a602-5a25-4ed3-8f44-366379f28674}</t>
  </si>
  <si>
    <t>0,01</t>
  </si>
  <si>
    <t>21</t>
  </si>
  <si>
    <t>15</t>
  </si>
  <si>
    <t>REKAPITULACE STAVBY</t>
  </si>
  <si>
    <t>v ---  níže se nacházejí doplnkové a pomocné údaje k sestavám  --- v</t>
  </si>
  <si>
    <t>Návod na vyplnění</t>
  </si>
  <si>
    <t>0,001</t>
  </si>
  <si>
    <t>Kód:</t>
  </si>
  <si>
    <t>2019-36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</si>
  <si>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</si>
  <si>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</si>
  <si>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Obnova budovy NZM Praha - rekonstrukce šatny údržby</t>
  </si>
  <si>
    <t>KSO:</t>
  </si>
  <si>
    <t/>
  </si>
  <si>
    <t>CC-CZ:</t>
  </si>
  <si>
    <t>Místo:</t>
  </si>
  <si>
    <t>Kostelní 1300/44, 170 00  Praha 7</t>
  </si>
  <si>
    <t>Datum:</t>
  </si>
  <si>
    <t>16. 9. 2019</t>
  </si>
  <si>
    <t>Zadavatel:</t>
  </si>
  <si>
    <t>IČ:</t>
  </si>
  <si>
    <t>75075741</t>
  </si>
  <si>
    <t>Národní zemědělské muzeum, Kostelní 44, Praha 7</t>
  </si>
  <si>
    <t>DIČ:</t>
  </si>
  <si>
    <t>Uchazeč:</t>
  </si>
  <si>
    <t>Vyplň údaj</t>
  </si>
  <si>
    <t>Projektant:</t>
  </si>
  <si>
    <t>15939006</t>
  </si>
  <si>
    <t>ARCH TECH, K Noskovně 148, Praha 6</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</si>
  <si>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</si>
  <si>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</si>
  <si>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</si>
  <si>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</si>
  <si>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</si>
  <si>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</si>
  <si>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</si>
  <si>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</si>
  <si>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</si>
  <si>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</si>
  <si>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</si>
  <si>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</si>
  <si>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</si>
  <si>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</si>
  <si>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</si>
  <si>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</si>
  <si>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</si>
  <si>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</si>
  <si>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</si>
  <si>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</si>
  <si>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</si>
  <si>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</si>
  <si>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</si>
  <si>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</si>
  <si>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</si>
  <si>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</si>
  <si>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</si>
  <si>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</si>
  <si>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</si>
  <si>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</si>
  <si>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</si>
  <si>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</si>
  <si>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</si>
  <si>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</si>
  <si>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</si>
  <si>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</si>
  <si>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</si>
  <si>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</si>
  <si>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</si>
  <si>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</si>
  <si>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</si>
  <si>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</si>
  <si>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Vedlejší rozpočtové náklady</t>
  </si>
  <si>
    <t>STA</t>
  </si>
  <si>
    <t>1</t>
  </si>
  <si>
    <t>{10176bb0-cfcf-4c32-8d05-3f1bde625992}</t>
  </si>
  <si>
    <t>2</t>
  </si>
  <si>
    <t>SO 01a</t>
  </si>
  <si>
    <t>Stavební práce</t>
  </si>
  <si>
    <t>{82bd31c0-cbeb-40a6-97c7-45a4ec1bc17d}</t>
  </si>
  <si>
    <t>SO 01b</t>
  </si>
  <si>
    <t>Zdravotechnika</t>
  </si>
  <si>
    <t>{786c08f2-391b-417d-9972-d718ba2a20d2}</t>
  </si>
  <si>
    <t>SO 01e</t>
  </si>
  <si>
    <t>Elektroinstalace</t>
  </si>
  <si>
    <t>{c93a0cd3-982b-4eb2-8ca5-86be4f61ba66}</t>
  </si>
  <si>
    <t>1) Krycí list soupisu</t>
  </si>
  <si>
    <t>2) Rekapitulace</t>
  </si>
  <si>
    <t>3) Soupis prací</t>
  </si>
  <si>
    <t>Zpět na list:</t>
  </si>
  <si>
    <t>Rekapitulace stavby</t>
  </si>
  <si>
    <t>KRYCÍ LIST SOUPISU</t>
  </si>
  <si>
    <t>Objekt:</t>
  </si>
  <si>
    <t>SO 00 - Vedlejší rozpočtové náklady</t>
  </si>
  <si>
    <t xml:space="preserve"> </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</si>
  <si>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</si>
  <si>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</si>
  <si>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</si>
  <si>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</si>
  <si>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</si>
  <si>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</si>
  <si>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</si>
  <si>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</si>
  <si>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</si>
  <si>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</si>
  <si>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</si>
  <si>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</si>
  <si>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</si>
  <si>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</si>
  <si>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</si>
  <si>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</si>
  <si>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</si>
  <si>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</si>
  <si>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</si>
  <si>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</si>
  <si>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</si>
  <si>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</si>
  <si>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</si>
  <si>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</si>
  <si>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</si>
  <si>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</si>
  <si>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</si>
  <si>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</si>
  <si>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</si>
  <si>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013254000</t>
  </si>
  <si>
    <t>Průzkumné, geodetické a projektové práce projektové práce dokumentace stavby (výkresová a textová) skutečného provedení stavby</t>
  </si>
  <si>
    <t>soubor</t>
  </si>
  <si>
    <t>CS ÚRS 2017 01</t>
  </si>
  <si>
    <t>1024</t>
  </si>
  <si>
    <t>-969011930</t>
  </si>
  <si>
    <t>VRN3</t>
  </si>
  <si>
    <t>Zařízení staveniště</t>
  </si>
  <si>
    <t>030001000</t>
  </si>
  <si>
    <t>Základní rozdělení průvodních činností a nákladů zařízení staveniště</t>
  </si>
  <si>
    <t>oubor…</t>
  </si>
  <si>
    <t>-1583472714</t>
  </si>
  <si>
    <t>VRN4</t>
  </si>
  <si>
    <t>Inženýrská činnost</t>
  </si>
  <si>
    <t>3</t>
  </si>
  <si>
    <t>045002000</t>
  </si>
  <si>
    <t>Hlavní tituly průvodních činností a nákladů inženýrská činnost kompletační a koordinační činnost</t>
  </si>
  <si>
    <t>-1270651082</t>
  </si>
  <si>
    <t>P</t>
  </si>
  <si>
    <t>Poznámka k položce:
včetně přípomocných prací pro instalace</t>
  </si>
  <si>
    <t>SO 01a - Stavební práce</t>
  </si>
  <si>
    <t>HSV - Práce a dodávky HSV</t>
  </si>
  <si>
    <t xml:space="preserve">    61 - Úprava povrchů vnitřních</t>
  </si>
  <si>
    <t xml:space="preserve">    95 - Různé dokončovací konstrukce a práce pozemních staveb</t>
  </si>
  <si>
    <t xml:space="preserve">    96 - Bourání konstrukcí</t>
  </si>
  <si>
    <t xml:space="preserve">    998 - Přesun hmot</t>
  </si>
  <si>
    <t>PSV - Práce a dodávky PSV</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</si>
  <si>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</si>
  <si>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</si>
  <si>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</si>
  <si>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</si>
  <si>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</si>
  <si>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</si>
  <si>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784 - Malby</t>
  </si>
  <si>
    <t>HSV</t>
  </si>
  <si>
    <t>Práce a dodávky HSV</t>
  </si>
  <si>
    <t>61</t>
  </si>
  <si>
    <t>Úprava povrchů vnitřních</t>
  </si>
  <si>
    <t>611142001</t>
  </si>
  <si>
    <t>Potažení vnitřních ploch pletivem v ploše nebo pruzích, na plném podkladu sklovláknitým vtlačením do tmelu stropů</t>
  </si>
  <si>
    <t>m2</t>
  </si>
  <si>
    <t>4</t>
  </si>
  <si>
    <t>1734190439</t>
  </si>
  <si>
    <t>VV</t>
  </si>
  <si>
    <t>1. PP</t>
  </si>
  <si>
    <t>"m.č. 01.48" 18,48</t>
  </si>
  <si>
    <t>"m.č. 01.49" 4,94</t>
  </si>
  <si>
    <t>Součet</t>
  </si>
  <si>
    <t>611311131</t>
  </si>
  <si>
    <t>Potažení vnitřních ploch štukem tloušťky do 3 mm vodorovných konstrukcí stropů rovných</t>
  </si>
  <si>
    <t>1426339921</t>
  </si>
  <si>
    <t>612135101</t>
  </si>
  <si>
    <t>Hrubá výplň rýh maltou jakékoli šířky rýhy ve stěnách</t>
  </si>
  <si>
    <t>1511344084</t>
  </si>
  <si>
    <t>"10 - m.č. 01.49" 2*2,5*0,1</t>
  </si>
  <si>
    <t>612142001</t>
  </si>
  <si>
    <t>Potažení vnitřních ploch pletivem v ploše nebo pruzích, na plném podkladu sklovláknitým vtlačením do tmelu stěn</t>
  </si>
  <si>
    <t>-1008840158</t>
  </si>
  <si>
    <t>612311131</t>
  </si>
  <si>
    <t>Potažení vnitřních ploch štukem tloušťky do 3 mm svislých konstrukcí stěn</t>
  </si>
  <si>
    <t>-871608272</t>
  </si>
  <si>
    <t>1. NP</t>
  </si>
  <si>
    <t>"m.č. 1.48" 18,5*3,12</t>
  </si>
  <si>
    <t>"m.č. 1.49" (9,76*3,12)-16,905</t>
  </si>
  <si>
    <t>95</t>
  </si>
  <si>
    <t>Různé dokončovací konstrukce a práce pozemních staveb</t>
  </si>
  <si>
    <t>6</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</si>
  <si>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</si>
  <si>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</si>
  <si>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-387044</t>
  </si>
  <si>
    <t>96</t>
  </si>
  <si>
    <t>Bourání konstrukcí</t>
  </si>
  <si>
    <t>7</t>
  </si>
  <si>
    <t>766691914</t>
  </si>
  <si>
    <t>Ostatní práce vyvěšení nebo zavěšení křídel s případným uložením a opětovným zavěšením po provedení stavebních změn dřevěných dveřních, plochy do 2 m2</t>
  </si>
  <si>
    <t>kus</t>
  </si>
  <si>
    <t>1814625066</t>
  </si>
  <si>
    <t>"60" 1</t>
  </si>
  <si>
    <t>"80" 2</t>
  </si>
  <si>
    <t>8</t>
  </si>
  <si>
    <t>776201812</t>
  </si>
  <si>
    <t>Demontáž povlakových podlahovin lepených ručně s podložkou</t>
  </si>
  <si>
    <t>-737934330</t>
  </si>
  <si>
    <t>"PVC m.č. 1.48" 18,48</t>
  </si>
  <si>
    <t>9</t>
  </si>
  <si>
    <t>776410811</t>
  </si>
  <si>
    <t>Demontáž soklíků nebo lišt pryžových nebo plastových</t>
  </si>
  <si>
    <t>m</t>
  </si>
  <si>
    <t>-791489386</t>
  </si>
  <si>
    <t>"m.č. 01.48" 18,5</t>
  </si>
  <si>
    <t>10</t>
  </si>
  <si>
    <t>781471810</t>
  </si>
  <si>
    <t>Demontáž obkladů z dlaždic keramických kladených do malty</t>
  </si>
  <si>
    <t>1406982371</t>
  </si>
  <si>
    <t>"m.č. 01.49" 1,5*1,45*2+2*1,45*2+2*0,89*2+1,5*0,98*2</t>
  </si>
  <si>
    <t>11</t>
  </si>
  <si>
    <t>962031132</t>
  </si>
  <si>
    <t>Bourání příček z cihel, tvárnic nebo příčkovek z cihel pálených, plných nebo dutých na maltu vápennou nebo vápenocementovou, tl. do 100 mm</t>
  </si>
  <si>
    <t>-1801634432</t>
  </si>
  <si>
    <t>"m.č. 01.49" 1,45*2,5-0,6*2,1</t>
  </si>
  <si>
    <t>12</t>
  </si>
  <si>
    <t>965081212</t>
  </si>
  <si>
    <t>Bourání podlah z dlaždic bez podkladního lože nebo mazaniny, s jakoukoliv výplní spár keramických nebo xylolitových tl. do 10 mm, plochy do 1 m2</t>
  </si>
  <si>
    <t>-373808954</t>
  </si>
  <si>
    <t>13</t>
  </si>
  <si>
    <t>965046111</t>
  </si>
  <si>
    <t>Broušení stávajících betonových podlah úběr do 3 mm</t>
  </si>
  <si>
    <t>-1365366951</t>
  </si>
  <si>
    <t>14</t>
  </si>
  <si>
    <t>965046119</t>
  </si>
  <si>
    <t>Broušení stávajících betonových podlah Příplatek k ceně za každý další 1 mm úběru</t>
  </si>
  <si>
    <t>135591162</t>
  </si>
  <si>
    <t>další 2 mm</t>
  </si>
  <si>
    <t>"m.č. 01.48" 18,48*2</t>
  </si>
  <si>
    <t>"m.č. 01.49" 4,94*2</t>
  </si>
  <si>
    <t>968072455</t>
  </si>
  <si>
    <t>Vybourání kovových rámů oken s křídly, dveřních zárubní, vrat, stěn, ostění nebo obkladů dveřních zárubní, plochy do 2 m2</t>
  </si>
  <si>
    <t>-545956343</t>
  </si>
  <si>
    <t>"60" 0,6*1,97*1</t>
  </si>
  <si>
    <t>"80" 0,8*1,97*2</t>
  </si>
  <si>
    <t>16</t>
  </si>
  <si>
    <t>997013213</t>
  </si>
  <si>
    <t>Vnitrostaveništní doprava suti a vybouraných hmot vodorovně do 50 m svisle ručně (nošením po schodech) pro budovy a haly výšky přes 9 do 12 m</t>
  </si>
  <si>
    <t>t</t>
  </si>
  <si>
    <t>-513961288</t>
  </si>
  <si>
    <t>17</t>
  </si>
  <si>
    <t>997013219</t>
  </si>
  <si>
    <t>Vnitrostaveništní doprava suti a vybouraných hmot vodorovně do 50 m Příplatek k cenám -3111 až -3217 za zvětšenou vodorovnou dopravu přes vymezenou dopravní vzdálenost za každých dalších i započatých 10 m</t>
  </si>
  <si>
    <t>348812085</t>
  </si>
  <si>
    <t>2,302*2 'Přepočtené koeficientem množství</t>
  </si>
  <si>
    <t>18</t>
  </si>
  <si>
    <t>997013501</t>
  </si>
  <si>
    <t>Odvoz suti a vybouraných hmot na skládku nebo meziskládku se složením, na vzdálenost do 1 km</t>
  </si>
  <si>
    <t>789049208</t>
  </si>
  <si>
    <t>19</t>
  </si>
  <si>
    <t>997013509</t>
  </si>
  <si>
    <t>Odvoz suti a vybouraných hmot na skládku nebo meziskládku se složením, na vzdálenost Příplatek k ceně za každý další i započatý 1 km přes 1 km</t>
  </si>
  <si>
    <t>-1798277269</t>
  </si>
  <si>
    <t>Poznámka k položce:
Předpokládaná vzdálenost k odvozu 20 km</t>
  </si>
  <si>
    <t>2,302*19 'Přepočtené koeficientem množství</t>
  </si>
  <si>
    <t>20</t>
  </si>
  <si>
    <t>997013831</t>
  </si>
  <si>
    <t>Poplatek za uložení stavebního odpadu na skládce (skládkovné) směsného</t>
  </si>
  <si>
    <t>1903919615</t>
  </si>
  <si>
    <t>997321611</t>
  </si>
  <si>
    <t>Vodorovná doprava suti a vybouraných hmot bez naložení, s vyložením a hrubým urovnáním nakládání nebo překládání na dopravní prostředek při vodorovné dopravě suti a vybouraných hmot</t>
  </si>
  <si>
    <t>684713505</t>
  </si>
  <si>
    <t>998</t>
  </si>
  <si>
    <t>Přesun hmot</t>
  </si>
  <si>
    <t>22</t>
  </si>
  <si>
    <t>998018002</t>
  </si>
  <si>
    <t>Přesun hmot pro budovy občanské výstavby, bydlení, výrobu a služby ruční - bez užití mechanizace vodorovná dopravní vzdálenost do 100 m pro budovy s jakoukoliv nosnou konstrukcí výšky přes 6 do 12 m</t>
  </si>
  <si>
    <t>-75637645</t>
  </si>
  <si>
    <t>23</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</si>
  <si>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</si>
  <si>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</si>
  <si>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-391536607</t>
  </si>
  <si>
    <t>PSV</t>
  </si>
  <si>
    <t>Práce a dodávky PSV</t>
  </si>
  <si>
    <t>763</t>
  </si>
  <si>
    <t>Konstrukce suché výstavby</t>
  </si>
  <si>
    <t>24</t>
  </si>
  <si>
    <t>763113343</t>
  </si>
  <si>
    <t>Příčka instalační ze sádrokartonových desek s nosnou konstrukcí ze zdvojených ocelových profilů UW, CW s mezerou, CW profily navzájem spojeny páskem sádry dvojitě opláštěná deskami impregnovanými H2 tl. 2 x 12,5 mm, EI 60, příčka tl. 205 mm, profil 75 TI tl. 60 mm, Rw 52 dB</t>
  </si>
  <si>
    <t>-1722415210</t>
  </si>
  <si>
    <t>1,1*3,12</t>
  </si>
  <si>
    <t>25</t>
  </si>
  <si>
    <t>763173113</t>
  </si>
  <si>
    <t>Instalační technika pro konstrukce ze sádrokartonových desek montáž nosičů zařizovacích předmětů úchytu pro WC</t>
  </si>
  <si>
    <t>805453296</t>
  </si>
  <si>
    <t>26</t>
  </si>
  <si>
    <t>M</t>
  </si>
  <si>
    <t>590307310</t>
  </si>
  <si>
    <t>konstrukce pro uchycení WC, osová rozteč CW profilů 450 - 625 mm</t>
  </si>
  <si>
    <t>32</t>
  </si>
  <si>
    <t>1482813670</t>
  </si>
  <si>
    <t>Poznámka k položce:
pro uchycení bidetu doplnit obj.č. 514844-Bidetová sada</t>
  </si>
  <si>
    <t>27</t>
  </si>
  <si>
    <t>998763201</t>
  </si>
  <si>
    <t>Přesun hmot pro dřevostavby stanovený procentní sazbou (%) z ceny vodorovná dopravní vzdálenost do 50 m v objektech výšky přes 6 do 12 m</t>
  </si>
  <si>
    <t>%</t>
  </si>
  <si>
    <t>-500502792</t>
  </si>
  <si>
    <t>766</t>
  </si>
  <si>
    <t>Konstrukce truhlářské</t>
  </si>
  <si>
    <t>28</t>
  </si>
  <si>
    <t>T01</t>
  </si>
  <si>
    <t>Dveře jednokřídlé otočné levé, laminát CPL buk, zárubeň ocelová CgU, barva červenohnědá RAL 3004 - 600 x 1970 mm, kompletní provedení včetně WC kování, bez prahu</t>
  </si>
  <si>
    <t>1737955214</t>
  </si>
  <si>
    <t>29</t>
  </si>
  <si>
    <t>T02</t>
  </si>
  <si>
    <t>Dveře jednokřídlé otočné pravé, laminát CPL buk, zárubeň ocelová CgU, barva červenohnědá RAL 3004 - 800 x 1970 mm, kompletní provedení včetně WC kování, bez prahu</t>
  </si>
  <si>
    <t>1274845474</t>
  </si>
  <si>
    <t>30</t>
  </si>
  <si>
    <t>T03</t>
  </si>
  <si>
    <t>Dveře jednokřídlé otočné pravé s PO EI30C/DP3, laminát CPL buk, zárubeň ocelová CgU, barva červenohnědá RAL 3004 - 800 x 1970 mm, kompletní provedení včetně kování koule/klika, brouš. nerez, zámek s bezpečnostní vložkou, samozavírač a prahu</t>
  </si>
  <si>
    <t>-723028784</t>
  </si>
  <si>
    <t>31</t>
  </si>
  <si>
    <t>998766202</t>
  </si>
  <si>
    <t>Přesun hmot pro konstrukce truhlářské stanovený procentní sazbou (%) z ceny vodorovná dopravní vzdálenost do 50 m v objektech výšky přes 6 do 12 m</t>
  </si>
  <si>
    <t>-2062700122</t>
  </si>
  <si>
    <t>767</t>
  </si>
  <si>
    <t>Konstrukce zámečnické</t>
  </si>
  <si>
    <t>Z01</t>
  </si>
  <si>
    <t>Mřížka Al (lamely), barva přírodní elox - 400 x 150 mm, kompletní provedení</t>
  </si>
  <si>
    <t>-1515813855</t>
  </si>
  <si>
    <t>33</t>
  </si>
  <si>
    <t>998767202</t>
  </si>
  <si>
    <t>Přesun hmot pro zámečnické konstrukce stanovený procentní sazbou (%) z ceny vodorovná dopravní vzdálenost do 50 m v objektech výšky přes 6 do 12 m</t>
  </si>
  <si>
    <t>1033441841</t>
  </si>
  <si>
    <t>771</t>
  </si>
  <si>
    <t>Podlahy z dlaždic</t>
  </si>
  <si>
    <t>34</t>
  </si>
  <si>
    <t>771574312</t>
  </si>
  <si>
    <t>Montáž podlah keramických režných hladkých lepených rychletuhnoucím flexi lepidlem do 12 ks/ m2</t>
  </si>
  <si>
    <t>-124704395</t>
  </si>
  <si>
    <t>35</t>
  </si>
  <si>
    <t>MAT-M01</t>
  </si>
  <si>
    <t>Dodávka dlažby cena předběžná dle výběru investora</t>
  </si>
  <si>
    <t>-2073925846</t>
  </si>
  <si>
    <t>dlažba</t>
  </si>
  <si>
    <t>"koupelna" 2,95*1,7</t>
  </si>
  <si>
    <t>"obývací pokoj" 3,9*4,9</t>
  </si>
  <si>
    <t>"spíž" 1,8*1,25</t>
  </si>
  <si>
    <t>Mezisoučet</t>
  </si>
  <si>
    <t>soklík</t>
  </si>
  <si>
    <t>"obývací pokoj" (3,9*2+4,9*2)*0,1-0,8*2*0,1</t>
  </si>
  <si>
    <t>"spíž" (1,8*2+1,25*2)*0,1-0,6*0,1</t>
  </si>
  <si>
    <t>28,525*1,15 'Přepočtené koeficientem množství</t>
  </si>
  <si>
    <t>36</t>
  </si>
  <si>
    <t>771579191</t>
  </si>
  <si>
    <t>Příplatek k montáž podlah keramických za plochu do 5 m2</t>
  </si>
  <si>
    <t>417496477</t>
  </si>
  <si>
    <t>37</t>
  </si>
  <si>
    <t>771579196</t>
  </si>
  <si>
    <t>Příplatek k montáž podlah keramických za spárování tmelem</t>
  </si>
  <si>
    <t>1678845207</t>
  </si>
  <si>
    <t>38</t>
  </si>
  <si>
    <t>771591111</t>
  </si>
  <si>
    <t>Podlahy penetrace podkladu</t>
  </si>
  <si>
    <t>1647075672</t>
  </si>
  <si>
    <t>39</t>
  </si>
  <si>
    <t>771990112</t>
  </si>
  <si>
    <t>Vyrovnání podkladní vrstvy samonivelační stěrkou tl. 4 mm, min. pevnosti 30 MPa</t>
  </si>
  <si>
    <t>930034376</t>
  </si>
  <si>
    <t>40</t>
  </si>
  <si>
    <t>998771202</t>
  </si>
  <si>
    <t>Přesun hmot pro podlahy z dlaždic stanovený procentní sazbou (%) z ceny vodorovná dopravní vzdálenost do 50 m v objektech výšky přes 6 do 12 m</t>
  </si>
  <si>
    <t>866162679</t>
  </si>
  <si>
    <t>776</t>
  </si>
  <si>
    <t>Podlahy povlakové</t>
  </si>
  <si>
    <t>41</t>
  </si>
  <si>
    <t>776141122</t>
  </si>
  <si>
    <t>Příprava podkladu vyrovnání samonivelační stěrkou podlah min.pevnosti 30 MPa, tloušťky přes 3 do 5 mm</t>
  </si>
  <si>
    <t>1014211113</t>
  </si>
  <si>
    <t>42</t>
  </si>
  <si>
    <t>776222111</t>
  </si>
  <si>
    <t>Montáž podlahovin z PVC lepením 2-složkovým lepidlem (do vlhkých prostor) z pásů</t>
  </si>
  <si>
    <t>829037917</t>
  </si>
  <si>
    <t>43</t>
  </si>
  <si>
    <t>284110230</t>
  </si>
  <si>
    <t>PVC heterogenní akustické antibakteriální,nášlapná vrstva 0,90 mm, R 10,zátěž 34/43,otlak do 0,08 mm,útlum 17dB,Bfl S1</t>
  </si>
  <si>
    <t>1702777849</t>
  </si>
  <si>
    <t>Poznámka k položce:
nášlapná vrstva 0,90 mm, R 10, zátěž 34/43, otlak do 0,08 mm, útlum 17 dB, hořlavost Bfl S1</t>
  </si>
  <si>
    <t>18,48*1,1 'Přepočtené koeficientem množství</t>
  </si>
  <si>
    <t>44</t>
  </si>
  <si>
    <t>776411111</t>
  </si>
  <si>
    <t>Montáž soklíků lepením obvodových, výšky do 80 mm</t>
  </si>
  <si>
    <t>-1823540534</t>
  </si>
  <si>
    <t>45</t>
  </si>
  <si>
    <t>284110040</t>
  </si>
  <si>
    <t>lišta speciální soklová PVC samolepící 30 x 30 mm role 50 m</t>
  </si>
  <si>
    <t>-1224853512</t>
  </si>
  <si>
    <t>18,5*1,02 'Přepočtené koeficientem množství</t>
  </si>
  <si>
    <t>46</t>
  </si>
  <si>
    <t>998776202</t>
  </si>
  <si>
    <t>Přesun hmot pro podlahy povlakové stanovený procentní sazbou (%) z ceny vodorovná dopravní vzdálenost do 50 m v objektech výšky přes 6 do 12 m</t>
  </si>
  <si>
    <t>-1199891068</t>
  </si>
  <si>
    <t>781</t>
  </si>
  <si>
    <t>Dokončovací práce - obklady</t>
  </si>
  <si>
    <t>47</t>
  </si>
  <si>
    <t>781474112</t>
  </si>
  <si>
    <t>Montáž obkladů vnitřních stěn z dlaždic keramických lepených flexibilním lepidlem režných nebo glazovaných hladkých přes 6 do 12 ks/m2</t>
  </si>
  <si>
    <t>847583701</t>
  </si>
  <si>
    <t>48</t>
  </si>
  <si>
    <t>MAT-M02</t>
  </si>
  <si>
    <t>Dodávka obkladu cena předběžná dle výběru investora</t>
  </si>
  <si>
    <t>-1321288470</t>
  </si>
  <si>
    <t>16,713*1,25 'Přepočtené koeficientem množství</t>
  </si>
  <si>
    <t>49</t>
  </si>
  <si>
    <t>781479196</t>
  </si>
  <si>
    <t>Příplatek k montáži obkladů vnitřních keramických hladkých za spárování tmelem dvousložkovým</t>
  </si>
  <si>
    <t>653175251</t>
  </si>
  <si>
    <t>50</t>
  </si>
  <si>
    <t>781494511</t>
  </si>
  <si>
    <t>Plastové profily ukončovací lepené flexibilním lepidlem</t>
  </si>
  <si>
    <t>-966898299</t>
  </si>
  <si>
    <t>"m.č. 01.49" (1,45+0,9*2)+(1,05+0,75+1,1*2+1,45*2)-0,6+1,6*2</t>
  </si>
  <si>
    <t>51</t>
  </si>
  <si>
    <t>781495111</t>
  </si>
  <si>
    <t>Penetrace podkladu vnitřních obkladů</t>
  </si>
  <si>
    <t>-1514677702</t>
  </si>
  <si>
    <t>52</t>
  </si>
  <si>
    <t>998781202</t>
  </si>
  <si>
    <t>Přesun hmot pro obklady keramické stanovený procentní sazbou (%) z ceny vodorovná dopravní vzdálenost do 50 m v objektech výšky přes 6 do 12 m</t>
  </si>
  <si>
    <t>1986021938</t>
  </si>
  <si>
    <t>784</t>
  </si>
  <si>
    <t>Malby</t>
  </si>
  <si>
    <t>53</t>
  </si>
  <si>
    <t>784211031</t>
  </si>
  <si>
    <t>Malby z malířských směsí otěruvzdorných za mokra jednonásobné, bílé za mokra otěruvzdorné minimálně v místnostech výšky do 3,80 m</t>
  </si>
  <si>
    <t>843154614</t>
  </si>
  <si>
    <t>m.č. 01.49</t>
  </si>
  <si>
    <t>"stropy" 4,94+18,5</t>
  </si>
  <si>
    <t>"stěny viz omítky" 71,266</t>
  </si>
  <si>
    <t>54</t>
  </si>
  <si>
    <t>784211111</t>
  </si>
  <si>
    <t>Malby z malířských směsí otěruvzdorných za mokra dvojnásobné, bílé za mokra otěruvzdorné velmi dobře v místnostech výšky do 3,80 m</t>
  </si>
  <si>
    <t>-2101241030</t>
  </si>
  <si>
    <t>SO 01b - Zdravotechnika</t>
  </si>
  <si>
    <t xml:space="preserve">    721 - Zdravotechnika - vnitřní kanalizace</t>
  </si>
  <si>
    <t xml:space="preserve">    722 - Zdravotechnika - vnitřní vodovod</t>
  </si>
  <si>
    <t xml:space="preserve">    725 - Zdravotechnika - zařizovací předměty</t>
  </si>
  <si>
    <t>721</t>
  </si>
  <si>
    <t>Zdravotechnika - vnitřní kanalizace</t>
  </si>
  <si>
    <t>721100911</t>
  </si>
  <si>
    <t>Opravy potrubí hrdlového zazátkování hrdla kanalizačního potrubí</t>
  </si>
  <si>
    <t>561406543</t>
  </si>
  <si>
    <t>721171808</t>
  </si>
  <si>
    <t>Demontáž potrubí z novodurových trub odpadních nebo připojovacích přes 75 do D 114</t>
  </si>
  <si>
    <t>126908860</t>
  </si>
  <si>
    <t>PSC</t>
  </si>
  <si>
    <t xml:space="preserve">Poznámka k souboru cen:
1. Demontáž plstěných pásů se oceňuje cenami souboru cen 722 18-18 Demontáž plstěných pásů z trub, části B 02. </t>
  </si>
  <si>
    <t>721174042</t>
  </si>
  <si>
    <t>Potrubí z plastových trub polypropylenové [HT systém] připojovací DN 40</t>
  </si>
  <si>
    <t>547406011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</si>
  <si>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</si>
  <si>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721174043</t>
  </si>
  <si>
    <t>Potrubí z plastových trub polypropylenové [HT systém] připojovací DN 50</t>
  </si>
  <si>
    <t>674964992</t>
  </si>
  <si>
    <t>721174045</t>
  </si>
  <si>
    <t>Potrubí z plastových trub polypropylenové [HT systém] připojovací DN 100</t>
  </si>
  <si>
    <t>823163696</t>
  </si>
  <si>
    <t>721194109</t>
  </si>
  <si>
    <t>Vyměření přípojek na potrubí vyvedení a upevnění odpadních výpustek DN 100</t>
  </si>
  <si>
    <t>1208536938</t>
  </si>
  <si>
    <t xml:space="preserve">Poznámka k souboru cen:
1. Cenami lze oceňovat i vyvedení a upevnění odpadních výpustek ke strojům a zařízením. 2. Potrubí odpadních výpustek se oceňují cenami souboru cen 721 17- . . Potrubí z plastových trub, části A 01. </t>
  </si>
  <si>
    <t>721210812</t>
  </si>
  <si>
    <t>Demontáž kanalizačního příslušenství vpustí podlahových z kyselinovzdorné kameniny DN 70</t>
  </si>
  <si>
    <t>250112874</t>
  </si>
  <si>
    <t>721211521</t>
  </si>
  <si>
    <t>Podlahové vpusti sklepní vpusti s vodorovným odtokem a trojnásobnou zpětnou klapkou DN 110 [HL 77] mřížka plast 180x125</t>
  </si>
  <si>
    <t>-1758029927</t>
  </si>
  <si>
    <t>721263101</t>
  </si>
  <si>
    <t>Zpětné klapky z polypropylenu (PP) s automatickým uzávěrem DN 110 [HL 710]</t>
  </si>
  <si>
    <t>-1596420934</t>
  </si>
  <si>
    <t>721290111</t>
  </si>
  <si>
    <t>Zkouška těsnosti kanalizace v objektech vodou do DN 125</t>
  </si>
  <si>
    <t>1571674119</t>
  </si>
  <si>
    <t xml:space="preserve">Poznámka k souboru cen:
1. V ceně -0123 není započteno dodání média; jeho dodávka se oceňuje ve specifikaci. </t>
  </si>
  <si>
    <t>721-R01</t>
  </si>
  <si>
    <t>Klapka zpětná polypropylen PP s automatickým uzávěrem DN 50- HL4</t>
  </si>
  <si>
    <t>667374092</t>
  </si>
  <si>
    <t>721-R02</t>
  </si>
  <si>
    <t>Vysazení odbočky  DN100 na kanalizačním potrubí</t>
  </si>
  <si>
    <t>ks</t>
  </si>
  <si>
    <t>1071254339</t>
  </si>
  <si>
    <t>721-R03</t>
  </si>
  <si>
    <t>Propojení  stávajícího potrubí plastového kanalizačního</t>
  </si>
  <si>
    <t>-291234142</t>
  </si>
  <si>
    <t>998721201</t>
  </si>
  <si>
    <t>Přesun hmot pro vnitřní kanalizace stanovený procentní sazbou (%) z ceny vodorovná dopravní vzdálenost do 50 m v objektech výšky do 6 m</t>
  </si>
  <si>
    <t>-124402231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</si>
  <si>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</si>
  <si>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</si>
  <si>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</si>
  <si>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722130801</t>
  </si>
  <si>
    <t>Demontáž potrubí z ocelových trubek pozinkovaných závitových do DN 25</t>
  </si>
  <si>
    <t>-395068016</t>
  </si>
  <si>
    <t>722174022</t>
  </si>
  <si>
    <t>Potrubí z plastových trubek z polypropylenu (PPR) svařovaných polyfuzně PN 20 (SDR 6) D 20 x 3,4</t>
  </si>
  <si>
    <t>1708398040</t>
  </si>
  <si>
    <t xml:space="preserve">Poznámka k souboru cen:
1. V cenách -4001 až -4088 jsou započteny náklady na montáž a dodávku potrubí a tvarovek. </t>
  </si>
  <si>
    <t>722181231</t>
  </si>
  <si>
    <t>Ochrana potrubí termoizolačními trubicemi z pěnového polyetylenu PE přilepenými v příčných a podélných spojích, tloušťky izolace přes 9 do 13 mm, vnitřního průměru izolace DN do 22 mm</t>
  </si>
  <si>
    <t>-243845835</t>
  </si>
  <si>
    <t xml:space="preserve">Poznámka k souboru cen:
1. V cenách -1211 až -1256 jsou započteny i náklady na dodání tepelně izolačních trubic. </t>
  </si>
  <si>
    <t>722181252</t>
  </si>
  <si>
    <t>Ochrana potrubí termoizolačními trubicemi z pěnového polyetylenu PE přilepenými v příčných a podélných spojích, tloušťky izolace přes 20 do 25 mm, vnitřního průměru izolace DN přes 22 do 45 mm</t>
  </si>
  <si>
    <t>2120721946</t>
  </si>
  <si>
    <t>722190901</t>
  </si>
  <si>
    <t>Opravy ostatní uzavření nebo otevření vodovodního potrubí při opravách včetně vypuštění a napuštění</t>
  </si>
  <si>
    <t>-982675440</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</si>
  <si>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</si>
  <si>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722240101</t>
  </si>
  <si>
    <t>Armatury z plastických hmot ventily (PPR) přímé DN 20</t>
  </si>
  <si>
    <t>-681980705</t>
  </si>
  <si>
    <t>722290226</t>
  </si>
  <si>
    <t>Zkoušky, proplach a desinfekce vodovodního potrubí zkoušky těsnosti vodovodního potrubí závitového do DN 50</t>
  </si>
  <si>
    <t>1965975898</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</si>
  <si>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</si>
  <si>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</si>
  <si>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</si>
  <si>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-1802323733</t>
  </si>
  <si>
    <t>722-R01</t>
  </si>
  <si>
    <t>Propojení  stávajícího potrubí plastového vodovodního</t>
  </si>
  <si>
    <t>-477088689</t>
  </si>
  <si>
    <t>998722201</t>
  </si>
  <si>
    <t>Přesun hmot pro vnitřní vodovod stanovený procentní sazbou (%) z ceny vodorovná dopravní vzdálenost do 50 m v objektech výšky do 6 m</t>
  </si>
  <si>
    <t>-343010017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</si>
  <si>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</si>
  <si>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</si>
  <si>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</si>
  <si>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725110811</t>
  </si>
  <si>
    <t>Demontáž klozetů splachovacích s nádrží nebo tlakovým splachovačem</t>
  </si>
  <si>
    <t>-80458302</t>
  </si>
  <si>
    <t>725112022</t>
  </si>
  <si>
    <t>Zařízení záchodů klozety keramické závěsné na nosné stěny s hlubokým splachováním odpad vodorovný</t>
  </si>
  <si>
    <t>547314931</t>
  </si>
  <si>
    <t xml:space="preserve">Poznámka k souboru cen:
1. V cenách -1351, -1361, -3124 není započten napájecí zdroj. 2. V cenách jsou započtená klozetová sedátka. </t>
  </si>
  <si>
    <t>725121512</t>
  </si>
  <si>
    <t>Pisoárové záchodky keramické bez splachovací nádrže urinál odsávací, přívod vody vnější svislý</t>
  </si>
  <si>
    <t>1119772415</t>
  </si>
  <si>
    <t xml:space="preserve">Poznámka k souboru cen:
1. V cenách –1001, -1521, -1525, -1529, -2002 není započten napájecí zdroj. 2. V cenách -1501 a -1502 není započten ventil na oplach pisoáru. </t>
  </si>
  <si>
    <t>725210821</t>
  </si>
  <si>
    <t>Demontáž umyvadel bez výtokových armatur umyvadel</t>
  </si>
  <si>
    <t>877090711</t>
  </si>
  <si>
    <t>725211603</t>
  </si>
  <si>
    <t>Umyvadla keramická bez výtokových armatur se zápachovou uzávěrkou připevněná na stěnu šrouby bílá bez sloupu nebo krytu na sifon 600 mm</t>
  </si>
  <si>
    <t>1472852097</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</si>
  <si>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</si>
  <si>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725249102</t>
  </si>
  <si>
    <t>Sprchové vaničky, boxy, kouty a zástěny montáž sprchových boxů</t>
  </si>
  <si>
    <t>702886146</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</si>
  <si>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</si>
  <si>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725330820</t>
  </si>
  <si>
    <t>Demontáž výlevek bez výtokových armatur a bez nádrže a splachovacího potrubí diturvitových</t>
  </si>
  <si>
    <t>329422321</t>
  </si>
  <si>
    <t>725330912</t>
  </si>
  <si>
    <t>Opravy výlevek zpětná montáž výlevky bez nádrže a bez armatur</t>
  </si>
  <si>
    <t>-1409753628</t>
  </si>
  <si>
    <t>725813111</t>
  </si>
  <si>
    <t>Ventily rohové bez připojovací trubičky nebo flexi hadičky G 1/2</t>
  </si>
  <si>
    <t>2076716780</t>
  </si>
  <si>
    <t>725819202</t>
  </si>
  <si>
    <t>Ventily montáž ventilů ostatních typů nástěnných G 3/4</t>
  </si>
  <si>
    <t>-935662229</t>
  </si>
  <si>
    <t>725820801</t>
  </si>
  <si>
    <t>Demontáž baterií nástěnných do G 3/4</t>
  </si>
  <si>
    <t>-1561652109</t>
  </si>
  <si>
    <t>725822611</t>
  </si>
  <si>
    <t>Baterie umyvadlové stojánkové pákové bez výpusti</t>
  </si>
  <si>
    <t>-1403494691</t>
  </si>
  <si>
    <t xml:space="preserve">Poznámka k souboru cen:
1. V cenách –2654, 56, -9101-9202 není započten napájecí zdroj. </t>
  </si>
  <si>
    <t>725829101</t>
  </si>
  <si>
    <t>Baterie dřezové montáž ostatních typů nástěnných pákových nebo klasických</t>
  </si>
  <si>
    <t>1272343026</t>
  </si>
  <si>
    <t xml:space="preserve">Poznámka k souboru cen:
1. V ceně -1422 není započten napájecí zdroj. </t>
  </si>
  <si>
    <t>725841351</t>
  </si>
  <si>
    <t>Baterie sprchové automatické s termostatickým ventilem [AUS 2]</t>
  </si>
  <si>
    <t>1940146769</t>
  </si>
  <si>
    <t xml:space="preserve">Poznámka k souboru cen:
1. V cenách –1353-54, -1414 není započten napájecí zdroj. </t>
  </si>
  <si>
    <t>725861101</t>
  </si>
  <si>
    <t>Zápachové uzávěrky zařizovacích předmětů pro umyvadla DN 32 [HL 132/30]</t>
  </si>
  <si>
    <t>-1059798663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</si>
  <si>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</si>
  <si>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725865312</t>
  </si>
  <si>
    <t>Zápachové uzávěrky zařizovacích předmětů pro vany sprchových koutů s kulovým kloubem na odtoku DN 40/50 [HL 514 S] a odpadním ventilem</t>
  </si>
  <si>
    <t>-2113140700</t>
  </si>
  <si>
    <t>725865411</t>
  </si>
  <si>
    <t>Zápachové uzávěrky zařizovacích předmětů pro pisoáry DN 32/40 [HL 130]</t>
  </si>
  <si>
    <t>627311917</t>
  </si>
  <si>
    <t>725980123</t>
  </si>
  <si>
    <t>Dvířka 30/30</t>
  </si>
  <si>
    <t>1987975230</t>
  </si>
  <si>
    <t>726111031</t>
  </si>
  <si>
    <t>Předstěnové instalační systémy pro zazdění [GEBERIT] do masivních zděných konstrukcí pro závěsné klozety ovládání zepředu, stavební výška 1080 mm</t>
  </si>
  <si>
    <t>-296802387</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</si>
  <si>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</si>
  <si>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726191002</t>
  </si>
  <si>
    <t>Ostatní příslušenství instalačních systémů souprava pro předstěnovou montáž</t>
  </si>
  <si>
    <t>-1920322084</t>
  </si>
  <si>
    <t>727121131</t>
  </si>
  <si>
    <t>Protipožární ochranné manžety z jedné strany dělící konstrukce požární odolnost EI 120 [PROMASTOP RI 501.30] D 50</t>
  </si>
  <si>
    <t>-1270227631</t>
  </si>
  <si>
    <t>725-R01</t>
  </si>
  <si>
    <t>O01 - Sprchovací box 1400x900 s dveřmi</t>
  </si>
  <si>
    <t>-1602423012</t>
  </si>
  <si>
    <t>Poznámka k položce:
sprchová vanička ocelová 900 x 1400 s boční stěnou s dveřmi v. 1950 mm, sklo Artic viz tabulka Ostatní výrobky</t>
  </si>
  <si>
    <t>725-R02</t>
  </si>
  <si>
    <t>Tlačný ventil rohový pisoárový, 3/4" nerez</t>
  </si>
  <si>
    <t>810987098</t>
  </si>
  <si>
    <t>725-R03</t>
  </si>
  <si>
    <t>Demontáž a zpětná montáž sanitárního bloku výlevky</t>
  </si>
  <si>
    <t>322977556</t>
  </si>
  <si>
    <t>998725201</t>
  </si>
  <si>
    <t>Přesun hmot pro zařizovací předměty stanovený procentní sazbou (%) z ceny vodorovná dopravní vzdálenost do 50 m v objektech výšky do 6 m</t>
  </si>
  <si>
    <t>554362197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</si>
  <si>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</si>
  <si>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SO 01e - Elektroinstalace</t>
  </si>
  <si>
    <t xml:space="preserve">    744 - Elektromontáže - rozvody vodičů</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</si>
  <si>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</si>
  <si>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</si>
  <si>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</si>
  <si>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 pro SIL a SLA</t>
  </si>
  <si>
    <t>744</t>
  </si>
  <si>
    <t>Elektromontáže - rozvody vodičů</t>
  </si>
  <si>
    <t>744.1</t>
  </si>
  <si>
    <t>kabel CYKY 3Cx2,5</t>
  </si>
  <si>
    <t>116</t>
  </si>
  <si>
    <t>744.2</t>
  </si>
  <si>
    <t>kabel CYKY 3Cx1,5</t>
  </si>
  <si>
    <t>120</t>
  </si>
  <si>
    <t>744.3</t>
  </si>
  <si>
    <t>kabel CYKY 3Ax1,5</t>
  </si>
  <si>
    <t>122</t>
  </si>
  <si>
    <t>744.4</t>
  </si>
  <si>
    <t>kabel CYKY 2Ax1,5</t>
  </si>
  <si>
    <t>124</t>
  </si>
  <si>
    <t>744.5</t>
  </si>
  <si>
    <t>vodič CYY 25 zž</t>
  </si>
  <si>
    <t>126</t>
  </si>
  <si>
    <t>744.6</t>
  </si>
  <si>
    <t>vodič CYY  4 zž</t>
  </si>
  <si>
    <t>132</t>
  </si>
  <si>
    <t>744.7</t>
  </si>
  <si>
    <t>drobný spoj. a upev. materiál 8% z ceny materiálu a montáže v části "Kabely a vodiče"</t>
  </si>
  <si>
    <t>134</t>
  </si>
  <si>
    <t>746</t>
  </si>
  <si>
    <t>Elektromontáže - soubory pro vodiče</t>
  </si>
  <si>
    <t>746.1</t>
  </si>
  <si>
    <t>krabice svorkovnicová hluboká</t>
  </si>
  <si>
    <t>168</t>
  </si>
  <si>
    <t>746.2</t>
  </si>
  <si>
    <t>krabice přístrojová hluboká</t>
  </si>
  <si>
    <t>170</t>
  </si>
  <si>
    <t>746.3</t>
  </si>
  <si>
    <t>krabice svorkovnicová IP44</t>
  </si>
  <si>
    <t>174</t>
  </si>
  <si>
    <t>746.4</t>
  </si>
  <si>
    <t>elektronstalační lišta vkládací  60/40</t>
  </si>
  <si>
    <t>186</t>
  </si>
  <si>
    <t>746.5</t>
  </si>
  <si>
    <t>elektronstalační lišta vkládací  40/40</t>
  </si>
  <si>
    <t>188</t>
  </si>
  <si>
    <t>746.6</t>
  </si>
  <si>
    <t>elektronstalační lišta vkládací  20/20</t>
  </si>
  <si>
    <t>192</t>
  </si>
  <si>
    <t>746.7</t>
  </si>
  <si>
    <t>elektronstalační trubka plast P23</t>
  </si>
  <si>
    <t>198</t>
  </si>
  <si>
    <t>746.8</t>
  </si>
  <si>
    <t>Připojovací uzemňovací svorka</t>
  </si>
  <si>
    <t>202</t>
  </si>
  <si>
    <t>746.9</t>
  </si>
  <si>
    <t>Pomocná ocelová konstrukce</t>
  </si>
  <si>
    <t>kg</t>
  </si>
  <si>
    <t>204</t>
  </si>
  <si>
    <t>746.10</t>
  </si>
  <si>
    <t>Protipožární ucpávka</t>
  </si>
  <si>
    <t>208</t>
  </si>
  <si>
    <t>746.11</t>
  </si>
  <si>
    <t>Pomocný instalační materiál, hmoždinky, spony, příchytky</t>
  </si>
  <si>
    <t>210</t>
  </si>
  <si>
    <t>746.12</t>
  </si>
  <si>
    <t>724896262</t>
  </si>
  <si>
    <t>747</t>
  </si>
  <si>
    <t>Elektromontáže - kompletace rozvodů</t>
  </si>
  <si>
    <t>747.1</t>
  </si>
  <si>
    <t>Jistič chránič 10C/1N/030 - 10kA</t>
  </si>
  <si>
    <t>142</t>
  </si>
  <si>
    <t>747.2</t>
  </si>
  <si>
    <t>Jistič chránič 16B/1N/030 - 10kA</t>
  </si>
  <si>
    <t>144</t>
  </si>
  <si>
    <t>747.3</t>
  </si>
  <si>
    <t>spínač-01, 10A, 250V, pod omítku</t>
  </si>
  <si>
    <t>150</t>
  </si>
  <si>
    <t>747.4</t>
  </si>
  <si>
    <t>přepínač sériový - 05, 10A, 250V, pod omítku</t>
  </si>
  <si>
    <t>154</t>
  </si>
  <si>
    <t>747.5</t>
  </si>
  <si>
    <t>zásuvka jednonásobná, 16A, 230V, pod omítku</t>
  </si>
  <si>
    <t>158</t>
  </si>
  <si>
    <t>747.6</t>
  </si>
  <si>
    <t>zásuvka dvojnásobná, 16A, 230V, pod omítku</t>
  </si>
  <si>
    <t>164</t>
  </si>
  <si>
    <t>747.7</t>
  </si>
  <si>
    <t>-741420241</t>
  </si>
  <si>
    <t>748</t>
  </si>
  <si>
    <t>Elektromontáže - osvětlovací zařízení a svítidla</t>
  </si>
  <si>
    <t>748.1</t>
  </si>
  <si>
    <t>K - STROPNÍ PŘISAZENÉ SVÍTIDLO S OPÁLOVÝM KRYTEM, IP44 SURFACE-C LED 350 18W/4000K IP44</t>
  </si>
  <si>
    <t>84</t>
  </si>
  <si>
    <t>Poznámka k položce:
Svítidla a komponenty ovládání osvětlení dle referenčních výrobků Frontier technologies s.r.o.
V realizaci mohou být použity všechny typy svítidel, které splňují technické parametry stanovené v obecném popisu, viz Technická zpráva TZ-883 a ve Výpočtu umělého osvětlení, jejichž aplikací lze docílit parametrů osvětlovací soustavy minimálně v hodnotách uvedených v TECHNICKÉ ZPRÁVĚ TZ-883 a ve Výpočtu umělého osvětlení. Zhotovitel musí garantovat splnění požadavků na svítidla a osvětlenosti doložením výpočtu umělého osvětlení.
 Společně s nabídkou musí být předány produktové – technické listy svítidel, vč. světelné charakteristiky.</t>
  </si>
  <si>
    <t>748.2</t>
  </si>
  <si>
    <t>P4 - STROPNÍ PŘISAZENÉ SVÍTIDLO S KRYTEM, IP66 Morfeus ECO 6400/840, 43 W, IP66</t>
  </si>
  <si>
    <t>88</t>
  </si>
  <si>
    <t>748.3</t>
  </si>
  <si>
    <t>drobný spoj. a upev. materiál 8% z ceny materiálu a montáže</t>
  </si>
  <si>
    <t>1990016615</t>
  </si>
  <si>
    <t>749</t>
  </si>
  <si>
    <t>Elektromontáže - ostatní práce a konstrukce pro SIL a SLA</t>
  </si>
  <si>
    <t>749.1</t>
  </si>
  <si>
    <t>demontáž svítidla IP66 přisazené, zářivkové nebo žárovkové</t>
  </si>
  <si>
    <t>276</t>
  </si>
  <si>
    <t>749.2</t>
  </si>
  <si>
    <t>demontáž kabelu pevně do 5x10</t>
  </si>
  <si>
    <t>278</t>
  </si>
  <si>
    <t>749.3</t>
  </si>
  <si>
    <t>demontáž zásuvky silnoproudu nebo slaboproudu</t>
  </si>
  <si>
    <t>280</t>
  </si>
  <si>
    <t>749.4</t>
  </si>
  <si>
    <t>demontáž úložného materiálu (zlaby, lišty, trubky, atd…)</t>
  </si>
  <si>
    <t>282</t>
  </si>
  <si>
    <t>749.5</t>
  </si>
  <si>
    <t>demontáž a přeložky nespecifikované</t>
  </si>
  <si>
    <t>hod</t>
  </si>
  <si>
    <t>298</t>
  </si>
  <si>
    <t>749.6</t>
  </si>
  <si>
    <t>trasování, vyhledání, přepojení přístrojů a zařízení</t>
  </si>
  <si>
    <t>300</t>
  </si>
  <si>
    <t>749.7</t>
  </si>
  <si>
    <t>hod.zúčt.sazba - stavbní výpomoc-drážky, prostupy,atd</t>
  </si>
  <si>
    <t>304</t>
  </si>
  <si>
    <t>749.8</t>
  </si>
  <si>
    <t>revize</t>
  </si>
  <si>
    <t>308</t>
  </si>
  <si>
    <t>749.9</t>
  </si>
  <si>
    <t>dokumentace skutečného provedení stavby</t>
  </si>
  <si>
    <t>310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</si>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</sst>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0" fillId="0" borderId="21" xfId="0"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Border="1" applyAlignment="1" applyProtection="1">
      <alignment vertical="center" wrapText="1"/>
      <protection/>
    </xf>
    <xf numFmtId="167" fontId="0" fillId="3" borderId="27" xfId="0" applyNumberFormat="1" applyFont="1" applyFill="1" applyBorder="1" applyAlignment="1" applyProtection="1">
      <alignment vertical="center"/>
      <protection locked="0"/>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392"/>
      <c r="AS2" s="392"/>
      <c r="AT2" s="392"/>
      <c r="AU2" s="392"/>
      <c r="AV2" s="392"/>
      <c r="AW2" s="392"/>
      <c r="AX2" s="392"/>
      <c r="AY2" s="392"/>
      <c r="AZ2" s="392"/>
      <c r="BA2" s="392"/>
      <c r="BB2" s="392"/>
      <c r="BC2" s="392"/>
      <c r="BD2" s="392"/>
      <c r="BE2" s="392"/>
      <c r="BS2" s="24" t="s">
        <v>8</v>
      </c>
      <c r="BT2" s="24" t="s">
        <v>9</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7" t="s">
        <v>16</v>
      </c>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29"/>
      <c r="AQ5" s="31"/>
      <c r="BE5" s="355" t="s">
        <v>17</v>
      </c>
      <c r="BS5" s="24" t="s">
        <v>8</v>
      </c>
    </row>
    <row r="6" spans="2:71" ht="36.9" customHeight="1">
      <c r="B6" s="28"/>
      <c r="C6" s="29"/>
      <c r="D6" s="36" t="s">
        <v>18</v>
      </c>
      <c r="E6" s="29"/>
      <c r="F6" s="29"/>
      <c r="G6" s="29"/>
      <c r="H6" s="29"/>
      <c r="I6" s="29"/>
      <c r="J6" s="29"/>
      <c r="K6" s="359" t="s">
        <v>19</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29"/>
      <c r="AQ6" s="31"/>
      <c r="BE6" s="356"/>
      <c r="BS6" s="24" t="s">
        <v>8</v>
      </c>
    </row>
    <row r="7" spans="2:71" ht="14.4"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56"/>
      <c r="BS7" s="24" t="s">
        <v>8</v>
      </c>
    </row>
    <row r="8" spans="2:71" ht="14.4"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56"/>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56"/>
      <c r="BS9" s="24" t="s">
        <v>8</v>
      </c>
    </row>
    <row r="10" spans="2:71" ht="14.4"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56"/>
      <c r="BS10" s="24" t="s">
        <v>8</v>
      </c>
    </row>
    <row r="11" spans="2:71" ht="18.45"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21</v>
      </c>
      <c r="AO11" s="29"/>
      <c r="AP11" s="29"/>
      <c r="AQ11" s="31"/>
      <c r="BE11" s="356"/>
      <c r="BS11" s="24" t="s">
        <v>8</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6"/>
      <c r="BS12" s="24" t="s">
        <v>8</v>
      </c>
    </row>
    <row r="13" spans="2:71" ht="14.4"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33</v>
      </c>
      <c r="AO13" s="29"/>
      <c r="AP13" s="29"/>
      <c r="AQ13" s="31"/>
      <c r="BE13" s="356"/>
      <c r="BS13" s="24" t="s">
        <v>8</v>
      </c>
    </row>
    <row r="14" spans="2:71" ht="13.2">
      <c r="B14" s="28"/>
      <c r="C14" s="29"/>
      <c r="D14" s="29"/>
      <c r="E14" s="360" t="s">
        <v>33</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7" t="s">
        <v>31</v>
      </c>
      <c r="AL14" s="29"/>
      <c r="AM14" s="29"/>
      <c r="AN14" s="39" t="s">
        <v>33</v>
      </c>
      <c r="AO14" s="29"/>
      <c r="AP14" s="29"/>
      <c r="AQ14" s="31"/>
      <c r="BE14" s="356"/>
      <c r="BS14" s="24" t="s">
        <v>8</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6"/>
      <c r="BS15" s="24" t="s">
        <v>6</v>
      </c>
    </row>
    <row r="16" spans="2:71" ht="14.4"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35</v>
      </c>
      <c r="AO16" s="29"/>
      <c r="AP16" s="29"/>
      <c r="AQ16" s="31"/>
      <c r="BE16" s="356"/>
      <c r="BS16" s="24" t="s">
        <v>6</v>
      </c>
    </row>
    <row r="17" spans="2:71" ht="18.45"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21</v>
      </c>
      <c r="AO17" s="29"/>
      <c r="AP17" s="29"/>
      <c r="AQ17" s="31"/>
      <c r="BE17" s="356"/>
      <c r="BS17" s="24" t="s">
        <v>37</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6"/>
      <c r="BS18" s="24" t="s">
        <v>8</v>
      </c>
    </row>
    <row r="19" spans="2:71" ht="14.4" customHeight="1">
      <c r="B19" s="28"/>
      <c r="C19" s="29"/>
      <c r="D19" s="37"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6"/>
      <c r="BS19" s="24" t="s">
        <v>8</v>
      </c>
    </row>
    <row r="20" spans="2:71" ht="22.5" customHeight="1">
      <c r="B20" s="28"/>
      <c r="C20" s="29"/>
      <c r="D20" s="29"/>
      <c r="E20" s="362" t="s">
        <v>21</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29"/>
      <c r="AP20" s="29"/>
      <c r="AQ20" s="31"/>
      <c r="BE20" s="356"/>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6"/>
    </row>
    <row r="22" spans="2:57"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56"/>
    </row>
    <row r="23" spans="2:57" s="1" customFormat="1" ht="25.95"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3">
        <f>ROUND(AG51,2)</f>
        <v>0</v>
      </c>
      <c r="AL23" s="364"/>
      <c r="AM23" s="364"/>
      <c r="AN23" s="364"/>
      <c r="AO23" s="364"/>
      <c r="AP23" s="42"/>
      <c r="AQ23" s="45"/>
      <c r="BE23" s="356"/>
    </row>
    <row r="24" spans="2:57"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56"/>
    </row>
    <row r="25" spans="2:57" s="1" customFormat="1" ht="12">
      <c r="B25" s="41"/>
      <c r="C25" s="42"/>
      <c r="D25" s="42"/>
      <c r="E25" s="42"/>
      <c r="F25" s="42"/>
      <c r="G25" s="42"/>
      <c r="H25" s="42"/>
      <c r="I25" s="42"/>
      <c r="J25" s="42"/>
      <c r="K25" s="42"/>
      <c r="L25" s="365" t="s">
        <v>40</v>
      </c>
      <c r="M25" s="365"/>
      <c r="N25" s="365"/>
      <c r="O25" s="365"/>
      <c r="P25" s="42"/>
      <c r="Q25" s="42"/>
      <c r="R25" s="42"/>
      <c r="S25" s="42"/>
      <c r="T25" s="42"/>
      <c r="U25" s="42"/>
      <c r="V25" s="42"/>
      <c r="W25" s="365" t="s">
        <v>41</v>
      </c>
      <c r="X25" s="365"/>
      <c r="Y25" s="365"/>
      <c r="Z25" s="365"/>
      <c r="AA25" s="365"/>
      <c r="AB25" s="365"/>
      <c r="AC25" s="365"/>
      <c r="AD25" s="365"/>
      <c r="AE25" s="365"/>
      <c r="AF25" s="42"/>
      <c r="AG25" s="42"/>
      <c r="AH25" s="42"/>
      <c r="AI25" s="42"/>
      <c r="AJ25" s="42"/>
      <c r="AK25" s="365" t="s">
        <v>42</v>
      </c>
      <c r="AL25" s="365"/>
      <c r="AM25" s="365"/>
      <c r="AN25" s="365"/>
      <c r="AO25" s="365"/>
      <c r="AP25" s="42"/>
      <c r="AQ25" s="45"/>
      <c r="BE25" s="356"/>
    </row>
    <row r="26" spans="2:57" s="2" customFormat="1" ht="14.4" customHeight="1">
      <c r="B26" s="47"/>
      <c r="C26" s="48"/>
      <c r="D26" s="49" t="s">
        <v>43</v>
      </c>
      <c r="E26" s="48"/>
      <c r="F26" s="49" t="s">
        <v>44</v>
      </c>
      <c r="G26" s="48"/>
      <c r="H26" s="48"/>
      <c r="I26" s="48"/>
      <c r="J26" s="48"/>
      <c r="K26" s="48"/>
      <c r="L26" s="366">
        <v>0.21</v>
      </c>
      <c r="M26" s="367"/>
      <c r="N26" s="367"/>
      <c r="O26" s="367"/>
      <c r="P26" s="48"/>
      <c r="Q26" s="48"/>
      <c r="R26" s="48"/>
      <c r="S26" s="48"/>
      <c r="T26" s="48"/>
      <c r="U26" s="48"/>
      <c r="V26" s="48"/>
      <c r="W26" s="368">
        <f>ROUND(AZ51,2)</f>
        <v>0</v>
      </c>
      <c r="X26" s="367"/>
      <c r="Y26" s="367"/>
      <c r="Z26" s="367"/>
      <c r="AA26" s="367"/>
      <c r="AB26" s="367"/>
      <c r="AC26" s="367"/>
      <c r="AD26" s="367"/>
      <c r="AE26" s="367"/>
      <c r="AF26" s="48"/>
      <c r="AG26" s="48"/>
      <c r="AH26" s="48"/>
      <c r="AI26" s="48"/>
      <c r="AJ26" s="48"/>
      <c r="AK26" s="368">
        <f>ROUND(AV51,2)</f>
        <v>0</v>
      </c>
      <c r="AL26" s="367"/>
      <c r="AM26" s="367"/>
      <c r="AN26" s="367"/>
      <c r="AO26" s="367"/>
      <c r="AP26" s="48"/>
      <c r="AQ26" s="50"/>
      <c r="BE26" s="356"/>
    </row>
    <row r="27" spans="2:57" s="2" customFormat="1" ht="14.4" customHeight="1">
      <c r="B27" s="47"/>
      <c r="C27" s="48"/>
      <c r="D27" s="48"/>
      <c r="E27" s="48"/>
      <c r="F27" s="49" t="s">
        <v>45</v>
      </c>
      <c r="G27" s="48"/>
      <c r="H27" s="48"/>
      <c r="I27" s="48"/>
      <c r="J27" s="48"/>
      <c r="K27" s="48"/>
      <c r="L27" s="366">
        <v>0.15</v>
      </c>
      <c r="M27" s="367"/>
      <c r="N27" s="367"/>
      <c r="O27" s="367"/>
      <c r="P27" s="48"/>
      <c r="Q27" s="48"/>
      <c r="R27" s="48"/>
      <c r="S27" s="48"/>
      <c r="T27" s="48"/>
      <c r="U27" s="48"/>
      <c r="V27" s="48"/>
      <c r="W27" s="368">
        <f>ROUND(BA51,2)</f>
        <v>0</v>
      </c>
      <c r="X27" s="367"/>
      <c r="Y27" s="367"/>
      <c r="Z27" s="367"/>
      <c r="AA27" s="367"/>
      <c r="AB27" s="367"/>
      <c r="AC27" s="367"/>
      <c r="AD27" s="367"/>
      <c r="AE27" s="367"/>
      <c r="AF27" s="48"/>
      <c r="AG27" s="48"/>
      <c r="AH27" s="48"/>
      <c r="AI27" s="48"/>
      <c r="AJ27" s="48"/>
      <c r="AK27" s="368">
        <f>ROUND(AW51,2)</f>
        <v>0</v>
      </c>
      <c r="AL27" s="367"/>
      <c r="AM27" s="367"/>
      <c r="AN27" s="367"/>
      <c r="AO27" s="367"/>
      <c r="AP27" s="48"/>
      <c r="AQ27" s="50"/>
      <c r="BE27" s="356"/>
    </row>
    <row r="28" spans="2:57" s="2" customFormat="1" ht="14.4" customHeight="1" hidden="1">
      <c r="B28" s="47"/>
      <c r="C28" s="48"/>
      <c r="D28" s="48"/>
      <c r="E28" s="48"/>
      <c r="F28" s="49" t="s">
        <v>46</v>
      </c>
      <c r="G28" s="48"/>
      <c r="H28" s="48"/>
      <c r="I28" s="48"/>
      <c r="J28" s="48"/>
      <c r="K28" s="48"/>
      <c r="L28" s="366">
        <v>0.21</v>
      </c>
      <c r="M28" s="367"/>
      <c r="N28" s="367"/>
      <c r="O28" s="367"/>
      <c r="P28" s="48"/>
      <c r="Q28" s="48"/>
      <c r="R28" s="48"/>
      <c r="S28" s="48"/>
      <c r="T28" s="48"/>
      <c r="U28" s="48"/>
      <c r="V28" s="48"/>
      <c r="W28" s="368">
        <f>ROUND(BB51,2)</f>
        <v>0</v>
      </c>
      <c r="X28" s="367"/>
      <c r="Y28" s="367"/>
      <c r="Z28" s="367"/>
      <c r="AA28" s="367"/>
      <c r="AB28" s="367"/>
      <c r="AC28" s="367"/>
      <c r="AD28" s="367"/>
      <c r="AE28" s="367"/>
      <c r="AF28" s="48"/>
      <c r="AG28" s="48"/>
      <c r="AH28" s="48"/>
      <c r="AI28" s="48"/>
      <c r="AJ28" s="48"/>
      <c r="AK28" s="368">
        <v>0</v>
      </c>
      <c r="AL28" s="367"/>
      <c r="AM28" s="367"/>
      <c r="AN28" s="367"/>
      <c r="AO28" s="367"/>
      <c r="AP28" s="48"/>
      <c r="AQ28" s="50"/>
      <c r="BE28" s="356"/>
    </row>
    <row r="29" spans="2:57" s="2" customFormat="1" ht="14.4" customHeight="1" hidden="1">
      <c r="B29" s="47"/>
      <c r="C29" s="48"/>
      <c r="D29" s="48"/>
      <c r="E29" s="48"/>
      <c r="F29" s="49" t="s">
        <v>47</v>
      </c>
      <c r="G29" s="48"/>
      <c r="H29" s="48"/>
      <c r="I29" s="48"/>
      <c r="J29" s="48"/>
      <c r="K29" s="48"/>
      <c r="L29" s="366">
        <v>0.15</v>
      </c>
      <c r="M29" s="367"/>
      <c r="N29" s="367"/>
      <c r="O29" s="367"/>
      <c r="P29" s="48"/>
      <c r="Q29" s="48"/>
      <c r="R29" s="48"/>
      <c r="S29" s="48"/>
      <c r="T29" s="48"/>
      <c r="U29" s="48"/>
      <c r="V29" s="48"/>
      <c r="W29" s="368">
        <f>ROUND(BC51,2)</f>
        <v>0</v>
      </c>
      <c r="X29" s="367"/>
      <c r="Y29" s="367"/>
      <c r="Z29" s="367"/>
      <c r="AA29" s="367"/>
      <c r="AB29" s="367"/>
      <c r="AC29" s="367"/>
      <c r="AD29" s="367"/>
      <c r="AE29" s="367"/>
      <c r="AF29" s="48"/>
      <c r="AG29" s="48"/>
      <c r="AH29" s="48"/>
      <c r="AI29" s="48"/>
      <c r="AJ29" s="48"/>
      <c r="AK29" s="368">
        <v>0</v>
      </c>
      <c r="AL29" s="367"/>
      <c r="AM29" s="367"/>
      <c r="AN29" s="367"/>
      <c r="AO29" s="367"/>
      <c r="AP29" s="48"/>
      <c r="AQ29" s="50"/>
      <c r="BE29" s="356"/>
    </row>
    <row r="30" spans="2:57" s="2" customFormat="1" ht="14.4" customHeight="1" hidden="1">
      <c r="B30" s="47"/>
      <c r="C30" s="48"/>
      <c r="D30" s="48"/>
      <c r="E30" s="48"/>
      <c r="F30" s="49" t="s">
        <v>48</v>
      </c>
      <c r="G30" s="48"/>
      <c r="H30" s="48"/>
      <c r="I30" s="48"/>
      <c r="J30" s="48"/>
      <c r="K30" s="48"/>
      <c r="L30" s="366">
        <v>0</v>
      </c>
      <c r="M30" s="367"/>
      <c r="N30" s="367"/>
      <c r="O30" s="367"/>
      <c r="P30" s="48"/>
      <c r="Q30" s="48"/>
      <c r="R30" s="48"/>
      <c r="S30" s="48"/>
      <c r="T30" s="48"/>
      <c r="U30" s="48"/>
      <c r="V30" s="48"/>
      <c r="W30" s="368">
        <f>ROUND(BD51,2)</f>
        <v>0</v>
      </c>
      <c r="X30" s="367"/>
      <c r="Y30" s="367"/>
      <c r="Z30" s="367"/>
      <c r="AA30" s="367"/>
      <c r="AB30" s="367"/>
      <c r="AC30" s="367"/>
      <c r="AD30" s="367"/>
      <c r="AE30" s="367"/>
      <c r="AF30" s="48"/>
      <c r="AG30" s="48"/>
      <c r="AH30" s="48"/>
      <c r="AI30" s="48"/>
      <c r="AJ30" s="48"/>
      <c r="AK30" s="368">
        <v>0</v>
      </c>
      <c r="AL30" s="367"/>
      <c r="AM30" s="367"/>
      <c r="AN30" s="367"/>
      <c r="AO30" s="367"/>
      <c r="AP30" s="48"/>
      <c r="AQ30" s="50"/>
      <c r="BE30" s="356"/>
    </row>
    <row r="31" spans="2:57"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56"/>
    </row>
    <row r="32" spans="2:57" s="1" customFormat="1" ht="25.95"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69" t="s">
        <v>51</v>
      </c>
      <c r="Y32" s="370"/>
      <c r="Z32" s="370"/>
      <c r="AA32" s="370"/>
      <c r="AB32" s="370"/>
      <c r="AC32" s="53"/>
      <c r="AD32" s="53"/>
      <c r="AE32" s="53"/>
      <c r="AF32" s="53"/>
      <c r="AG32" s="53"/>
      <c r="AH32" s="53"/>
      <c r="AI32" s="53"/>
      <c r="AJ32" s="53"/>
      <c r="AK32" s="371">
        <f>SUM(AK23:AK30)</f>
        <v>0</v>
      </c>
      <c r="AL32" s="370"/>
      <c r="AM32" s="370"/>
      <c r="AN32" s="370"/>
      <c r="AO32" s="372"/>
      <c r="AP32" s="51"/>
      <c r="AQ32" s="55"/>
      <c r="BE32" s="356"/>
    </row>
    <row r="33" spans="2:43"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 customHeight="1">
      <c r="B39" s="41"/>
      <c r="C39" s="62" t="s">
        <v>52</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 customHeight="1">
      <c r="B41" s="64"/>
      <c r="C41" s="65" t="s">
        <v>15</v>
      </c>
      <c r="D41" s="66"/>
      <c r="E41" s="66"/>
      <c r="F41" s="66"/>
      <c r="G41" s="66"/>
      <c r="H41" s="66"/>
      <c r="I41" s="66"/>
      <c r="J41" s="66"/>
      <c r="K41" s="66"/>
      <c r="L41" s="66" t="str">
        <f>K5</f>
        <v>2019-36</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 customHeight="1">
      <c r="B42" s="68"/>
      <c r="C42" s="69" t="s">
        <v>18</v>
      </c>
      <c r="D42" s="70"/>
      <c r="E42" s="70"/>
      <c r="F42" s="70"/>
      <c r="G42" s="70"/>
      <c r="H42" s="70"/>
      <c r="I42" s="70"/>
      <c r="J42" s="70"/>
      <c r="K42" s="70"/>
      <c r="L42" s="373" t="str">
        <f>K6</f>
        <v>Obnova budovy NZM Praha - rekonstrukce šatny údržby</v>
      </c>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70"/>
      <c r="AQ42" s="70"/>
      <c r="AR42" s="71"/>
    </row>
    <row r="43" spans="2:44" s="1" customFormat="1" ht="6.9"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2">
      <c r="B44" s="41"/>
      <c r="C44" s="65" t="s">
        <v>23</v>
      </c>
      <c r="D44" s="63"/>
      <c r="E44" s="63"/>
      <c r="F44" s="63"/>
      <c r="G44" s="63"/>
      <c r="H44" s="63"/>
      <c r="I44" s="63"/>
      <c r="J44" s="63"/>
      <c r="K44" s="63"/>
      <c r="L44" s="72" t="str">
        <f>IF(K8="","",K8)</f>
        <v>Kostelní 1300/44, 170 00  Praha 7</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75" t="str">
        <f>IF(AN8="","",AN8)</f>
        <v>16. 9. 2019</v>
      </c>
      <c r="AN44" s="375"/>
      <c r="AO44" s="63"/>
      <c r="AP44" s="63"/>
      <c r="AQ44" s="63"/>
      <c r="AR44" s="61"/>
    </row>
    <row r="45" spans="2:44" s="1" customFormat="1" ht="6.9"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2">
      <c r="B46" s="41"/>
      <c r="C46" s="65" t="s">
        <v>27</v>
      </c>
      <c r="D46" s="63"/>
      <c r="E46" s="63"/>
      <c r="F46" s="63"/>
      <c r="G46" s="63"/>
      <c r="H46" s="63"/>
      <c r="I46" s="63"/>
      <c r="J46" s="63"/>
      <c r="K46" s="63"/>
      <c r="L46" s="66" t="str">
        <f>IF(E11="","",E11)</f>
        <v>Národní zemědělské muzeum, Kostelní 44, Praha 7</v>
      </c>
      <c r="M46" s="63"/>
      <c r="N46" s="63"/>
      <c r="O46" s="63"/>
      <c r="P46" s="63"/>
      <c r="Q46" s="63"/>
      <c r="R46" s="63"/>
      <c r="S46" s="63"/>
      <c r="T46" s="63"/>
      <c r="U46" s="63"/>
      <c r="V46" s="63"/>
      <c r="W46" s="63"/>
      <c r="X46" s="63"/>
      <c r="Y46" s="63"/>
      <c r="Z46" s="63"/>
      <c r="AA46" s="63"/>
      <c r="AB46" s="63"/>
      <c r="AC46" s="63"/>
      <c r="AD46" s="63"/>
      <c r="AE46" s="63"/>
      <c r="AF46" s="63"/>
      <c r="AG46" s="63"/>
      <c r="AH46" s="63"/>
      <c r="AI46" s="65" t="s">
        <v>34</v>
      </c>
      <c r="AJ46" s="63"/>
      <c r="AK46" s="63"/>
      <c r="AL46" s="63"/>
      <c r="AM46" s="376" t="str">
        <f>IF(E17="","",E17)</f>
        <v>ARCH TECH, K Noskovně 148, Praha 6</v>
      </c>
      <c r="AN46" s="376"/>
      <c r="AO46" s="376"/>
      <c r="AP46" s="376"/>
      <c r="AQ46" s="63"/>
      <c r="AR46" s="61"/>
      <c r="AS46" s="377" t="s">
        <v>53</v>
      </c>
      <c r="AT46" s="378"/>
      <c r="AU46" s="74"/>
      <c r="AV46" s="74"/>
      <c r="AW46" s="74"/>
      <c r="AX46" s="74"/>
      <c r="AY46" s="74"/>
      <c r="AZ46" s="74"/>
      <c r="BA46" s="74"/>
      <c r="BB46" s="74"/>
      <c r="BC46" s="74"/>
      <c r="BD46" s="75"/>
    </row>
    <row r="47" spans="2:56" s="1" customFormat="1" ht="13.2">
      <c r="B47" s="41"/>
      <c r="C47" s="65" t="s">
        <v>32</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9"/>
      <c r="AT47" s="380"/>
      <c r="AU47" s="76"/>
      <c r="AV47" s="76"/>
      <c r="AW47" s="76"/>
      <c r="AX47" s="76"/>
      <c r="AY47" s="76"/>
      <c r="AZ47" s="76"/>
      <c r="BA47" s="76"/>
      <c r="BB47" s="76"/>
      <c r="BC47" s="76"/>
      <c r="BD47" s="77"/>
    </row>
    <row r="48" spans="2:56" s="1" customFormat="1" ht="10.8"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1"/>
      <c r="AT48" s="382"/>
      <c r="AU48" s="42"/>
      <c r="AV48" s="42"/>
      <c r="AW48" s="42"/>
      <c r="AX48" s="42"/>
      <c r="AY48" s="42"/>
      <c r="AZ48" s="42"/>
      <c r="BA48" s="42"/>
      <c r="BB48" s="42"/>
      <c r="BC48" s="42"/>
      <c r="BD48" s="78"/>
    </row>
    <row r="49" spans="2:56" s="1" customFormat="1" ht="29.25" customHeight="1">
      <c r="B49" s="41"/>
      <c r="C49" s="383" t="s">
        <v>54</v>
      </c>
      <c r="D49" s="384"/>
      <c r="E49" s="384"/>
      <c r="F49" s="384"/>
      <c r="G49" s="384"/>
      <c r="H49" s="79"/>
      <c r="I49" s="385" t="s">
        <v>55</v>
      </c>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6" t="s">
        <v>56</v>
      </c>
      <c r="AH49" s="384"/>
      <c r="AI49" s="384"/>
      <c r="AJ49" s="384"/>
      <c r="AK49" s="384"/>
      <c r="AL49" s="384"/>
      <c r="AM49" s="384"/>
      <c r="AN49" s="385" t="s">
        <v>57</v>
      </c>
      <c r="AO49" s="384"/>
      <c r="AP49" s="384"/>
      <c r="AQ49" s="80" t="s">
        <v>58</v>
      </c>
      <c r="AR49" s="61"/>
      <c r="AS49" s="81" t="s">
        <v>59</v>
      </c>
      <c r="AT49" s="82" t="s">
        <v>60</v>
      </c>
      <c r="AU49" s="82" t="s">
        <v>61</v>
      </c>
      <c r="AV49" s="82" t="s">
        <v>62</v>
      </c>
      <c r="AW49" s="82" t="s">
        <v>63</v>
      </c>
      <c r="AX49" s="82" t="s">
        <v>64</v>
      </c>
      <c r="AY49" s="82" t="s">
        <v>65</v>
      </c>
      <c r="AZ49" s="82" t="s">
        <v>66</v>
      </c>
      <c r="BA49" s="82" t="s">
        <v>67</v>
      </c>
      <c r="BB49" s="82" t="s">
        <v>68</v>
      </c>
      <c r="BC49" s="82" t="s">
        <v>69</v>
      </c>
      <c r="BD49" s="83" t="s">
        <v>70</v>
      </c>
    </row>
    <row r="50" spans="2:56" s="1" customFormat="1" ht="10.8"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 customHeight="1">
      <c r="B51" s="68"/>
      <c r="C51" s="87" t="s">
        <v>71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0">
        <f>ROUND(SUM(AG52:AG55),2)</f>
        <v>0</v>
      </c>
      <c r="AH51" s="390"/>
      <c r="AI51" s="390"/>
      <c r="AJ51" s="390"/>
      <c r="AK51" s="390"/>
      <c r="AL51" s="390"/>
      <c r="AM51" s="390"/>
      <c r="AN51" s="391">
        <f>SUM(AG51,AT51)</f>
        <v>0</v>
      </c>
      <c r="AO51" s="391"/>
      <c r="AP51" s="391"/>
      <c r="AQ51" s="89" t="s">
        <v>21</v>
      </c>
      <c r="AR51" s="71"/>
      <c r="AS51" s="90">
        <f>ROUND(SUM(AS52:AS55),2)</f>
        <v>0</v>
      </c>
      <c r="AT51" s="91">
        <f>ROUND(SUM(AV51:AW51),2)</f>
        <v>0</v>
      </c>
      <c r="AU51" s="92">
        <f>ROUND(SUM(AU52:AU55),5)</f>
        <v>0</v>
      </c>
      <c r="AV51" s="91">
        <f>ROUND(AZ51*L26,2)</f>
        <v>0</v>
      </c>
      <c r="AW51" s="91">
        <f>ROUND(BA51*L27,2)</f>
        <v>0</v>
      </c>
      <c r="AX51" s="91">
        <f>ROUND(BB51*L26,2)</f>
        <v>0</v>
      </c>
      <c r="AY51" s="91">
        <f>ROUND(BC51*L27,2)</f>
        <v>0</v>
      </c>
      <c r="AZ51" s="91">
        <f>ROUND(SUM(AZ52:AZ55),2)</f>
        <v>0</v>
      </c>
      <c r="BA51" s="91">
        <f>ROUND(SUM(BA52:BA55),2)</f>
        <v>0</v>
      </c>
      <c r="BB51" s="91">
        <f>ROUND(SUM(BB52:BB55),2)</f>
        <v>0</v>
      </c>
      <c r="BC51" s="91">
        <f>ROUND(SUM(BC52:BC55),2)</f>
        <v>0</v>
      </c>
      <c r="BD51" s="93">
        <f>ROUND(SUM(BD52:BD55),2)</f>
        <v>0</v>
      </c>
      <c r="BS51" s="94" t="s">
        <v>72</v>
      </c>
      <c r="BT51" s="94" t="s">
        <v>73</v>
      </c>
      <c r="BU51" s="95" t="s">
        <v>74</v>
      </c>
      <c r="BV51" s="94" t="s">
        <v>75</v>
      </c>
      <c r="BW51" s="94" t="s">
        <v>7</v>
      </c>
      <c r="BX51" s="94" t="s">
        <v>76</v>
      </c>
      <c r="CL51" s="94" t="s">
        <v>21</v>
      </c>
    </row>
    <row r="52" spans="1:91" s="5" customFormat="1" ht="22.5" customHeight="1">
      <c r="A52" s="96" t="s">
        <v>77</v>
      </c>
      <c r="B52" s="97"/>
      <c r="C52" s="98"/>
      <c r="D52" s="389" t="s">
        <v>78</v>
      </c>
      <c r="E52" s="389"/>
      <c r="F52" s="389"/>
      <c r="G52" s="389"/>
      <c r="H52" s="389"/>
      <c r="I52" s="99"/>
      <c r="J52" s="389" t="s">
        <v>79</v>
      </c>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7">
        <f>'SO 00 - Vedlejší rozpočto...'!J27</f>
        <v>0</v>
      </c>
      <c r="AH52" s="388"/>
      <c r="AI52" s="388"/>
      <c r="AJ52" s="388"/>
      <c r="AK52" s="388"/>
      <c r="AL52" s="388"/>
      <c r="AM52" s="388"/>
      <c r="AN52" s="387">
        <f>SUM(AG52,AT52)</f>
        <v>0</v>
      </c>
      <c r="AO52" s="388"/>
      <c r="AP52" s="388"/>
      <c r="AQ52" s="100" t="s">
        <v>80</v>
      </c>
      <c r="AR52" s="101"/>
      <c r="AS52" s="102">
        <v>0</v>
      </c>
      <c r="AT52" s="103">
        <f>ROUND(SUM(AV52:AW52),2)</f>
        <v>0</v>
      </c>
      <c r="AU52" s="104">
        <f>'SO 00 - Vedlejší rozpočto...'!P80</f>
        <v>0</v>
      </c>
      <c r="AV52" s="103">
        <f>'SO 00 - Vedlejší rozpočto...'!J30</f>
        <v>0</v>
      </c>
      <c r="AW52" s="103">
        <f>'SO 00 - Vedlejší rozpočto...'!J31</f>
        <v>0</v>
      </c>
      <c r="AX52" s="103">
        <f>'SO 00 - Vedlejší rozpočto...'!J32</f>
        <v>0</v>
      </c>
      <c r="AY52" s="103">
        <f>'SO 00 - Vedlejší rozpočto...'!J33</f>
        <v>0</v>
      </c>
      <c r="AZ52" s="103">
        <f>'SO 00 - Vedlejší rozpočto...'!F30</f>
        <v>0</v>
      </c>
      <c r="BA52" s="103">
        <f>'SO 00 - Vedlejší rozpočto...'!F31</f>
        <v>0</v>
      </c>
      <c r="BB52" s="103">
        <f>'SO 00 - Vedlejší rozpočto...'!F32</f>
        <v>0</v>
      </c>
      <c r="BC52" s="103">
        <f>'SO 00 - Vedlejší rozpočto...'!F33</f>
        <v>0</v>
      </c>
      <c r="BD52" s="105">
        <f>'SO 00 - Vedlejší rozpočto...'!F34</f>
        <v>0</v>
      </c>
      <c r="BT52" s="106" t="s">
        <v>81</v>
      </c>
      <c r="BV52" s="106" t="s">
        <v>75</v>
      </c>
      <c r="BW52" s="106" t="s">
        <v>82</v>
      </c>
      <c r="BX52" s="106" t="s">
        <v>7</v>
      </c>
      <c r="CL52" s="106" t="s">
        <v>21</v>
      </c>
      <c r="CM52" s="106" t="s">
        <v>83</v>
      </c>
    </row>
    <row r="53" spans="1:91" s="5" customFormat="1" ht="22.5" customHeight="1">
      <c r="A53" s="96" t="s">
        <v>77</v>
      </c>
      <c r="B53" s="97"/>
      <c r="C53" s="98"/>
      <c r="D53" s="389" t="s">
        <v>84</v>
      </c>
      <c r="E53" s="389"/>
      <c r="F53" s="389"/>
      <c r="G53" s="389"/>
      <c r="H53" s="389"/>
      <c r="I53" s="99"/>
      <c r="J53" s="389" t="s">
        <v>85</v>
      </c>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7">
        <f>'SO 01a - Stavební práce'!J27</f>
        <v>0</v>
      </c>
      <c r="AH53" s="388"/>
      <c r="AI53" s="388"/>
      <c r="AJ53" s="388"/>
      <c r="AK53" s="388"/>
      <c r="AL53" s="388"/>
      <c r="AM53" s="388"/>
      <c r="AN53" s="387">
        <f>SUM(AG53,AT53)</f>
        <v>0</v>
      </c>
      <c r="AO53" s="388"/>
      <c r="AP53" s="388"/>
      <c r="AQ53" s="100" t="s">
        <v>80</v>
      </c>
      <c r="AR53" s="101"/>
      <c r="AS53" s="102">
        <v>0</v>
      </c>
      <c r="AT53" s="103">
        <f>ROUND(SUM(AV53:AW53),2)</f>
        <v>0</v>
      </c>
      <c r="AU53" s="104">
        <f>'SO 01a - Stavební práce'!P89</f>
        <v>0</v>
      </c>
      <c r="AV53" s="103">
        <f>'SO 01a - Stavební práce'!J30</f>
        <v>0</v>
      </c>
      <c r="AW53" s="103">
        <f>'SO 01a - Stavební práce'!J31</f>
        <v>0</v>
      </c>
      <c r="AX53" s="103">
        <f>'SO 01a - Stavební práce'!J32</f>
        <v>0</v>
      </c>
      <c r="AY53" s="103">
        <f>'SO 01a - Stavební práce'!J33</f>
        <v>0</v>
      </c>
      <c r="AZ53" s="103">
        <f>'SO 01a - Stavební práce'!F30</f>
        <v>0</v>
      </c>
      <c r="BA53" s="103">
        <f>'SO 01a - Stavební práce'!F31</f>
        <v>0</v>
      </c>
      <c r="BB53" s="103">
        <f>'SO 01a - Stavební práce'!F32</f>
        <v>0</v>
      </c>
      <c r="BC53" s="103">
        <f>'SO 01a - Stavební práce'!F33</f>
        <v>0</v>
      </c>
      <c r="BD53" s="105">
        <f>'SO 01a - Stavební práce'!F34</f>
        <v>0</v>
      </c>
      <c r="BT53" s="106" t="s">
        <v>81</v>
      </c>
      <c r="BV53" s="106" t="s">
        <v>75</v>
      </c>
      <c r="BW53" s="106" t="s">
        <v>86</v>
      </c>
      <c r="BX53" s="106" t="s">
        <v>7</v>
      </c>
      <c r="CL53" s="106" t="s">
        <v>21</v>
      </c>
      <c r="CM53" s="106" t="s">
        <v>83</v>
      </c>
    </row>
    <row r="54" spans="1:91" s="5" customFormat="1" ht="22.5" customHeight="1">
      <c r="A54" s="96" t="s">
        <v>77</v>
      </c>
      <c r="B54" s="97"/>
      <c r="C54" s="98"/>
      <c r="D54" s="389" t="s">
        <v>87</v>
      </c>
      <c r="E54" s="389"/>
      <c r="F54" s="389"/>
      <c r="G54" s="389"/>
      <c r="H54" s="389"/>
      <c r="I54" s="99"/>
      <c r="J54" s="389" t="s">
        <v>88</v>
      </c>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7">
        <f>'SO 01b - Zdravotechnika'!J27</f>
        <v>0</v>
      </c>
      <c r="AH54" s="388"/>
      <c r="AI54" s="388"/>
      <c r="AJ54" s="388"/>
      <c r="AK54" s="388"/>
      <c r="AL54" s="388"/>
      <c r="AM54" s="388"/>
      <c r="AN54" s="387">
        <f>SUM(AG54,AT54)</f>
        <v>0</v>
      </c>
      <c r="AO54" s="388"/>
      <c r="AP54" s="388"/>
      <c r="AQ54" s="100" t="s">
        <v>80</v>
      </c>
      <c r="AR54" s="101"/>
      <c r="AS54" s="102">
        <v>0</v>
      </c>
      <c r="AT54" s="103">
        <f>ROUND(SUM(AV54:AW54),2)</f>
        <v>0</v>
      </c>
      <c r="AU54" s="104">
        <f>'SO 01b - Zdravotechnika'!P80</f>
        <v>0</v>
      </c>
      <c r="AV54" s="103">
        <f>'SO 01b - Zdravotechnika'!J30</f>
        <v>0</v>
      </c>
      <c r="AW54" s="103">
        <f>'SO 01b - Zdravotechnika'!J31</f>
        <v>0</v>
      </c>
      <c r="AX54" s="103">
        <f>'SO 01b - Zdravotechnika'!J32</f>
        <v>0</v>
      </c>
      <c r="AY54" s="103">
        <f>'SO 01b - Zdravotechnika'!J33</f>
        <v>0</v>
      </c>
      <c r="AZ54" s="103">
        <f>'SO 01b - Zdravotechnika'!F30</f>
        <v>0</v>
      </c>
      <c r="BA54" s="103">
        <f>'SO 01b - Zdravotechnika'!F31</f>
        <v>0</v>
      </c>
      <c r="BB54" s="103">
        <f>'SO 01b - Zdravotechnika'!F32</f>
        <v>0</v>
      </c>
      <c r="BC54" s="103">
        <f>'SO 01b - Zdravotechnika'!F33</f>
        <v>0</v>
      </c>
      <c r="BD54" s="105">
        <f>'SO 01b - Zdravotechnika'!F34</f>
        <v>0</v>
      </c>
      <c r="BT54" s="106" t="s">
        <v>81</v>
      </c>
      <c r="BV54" s="106" t="s">
        <v>75</v>
      </c>
      <c r="BW54" s="106" t="s">
        <v>89</v>
      </c>
      <c r="BX54" s="106" t="s">
        <v>7</v>
      </c>
      <c r="CL54" s="106" t="s">
        <v>21</v>
      </c>
      <c r="CM54" s="106" t="s">
        <v>83</v>
      </c>
    </row>
    <row r="55" spans="1:91" s="5" customFormat="1" ht="22.5" customHeight="1">
      <c r="A55" s="96" t="s">
        <v>77</v>
      </c>
      <c r="B55" s="97"/>
      <c r="C55" s="98"/>
      <c r="D55" s="389" t="s">
        <v>90</v>
      </c>
      <c r="E55" s="389"/>
      <c r="F55" s="389"/>
      <c r="G55" s="389"/>
      <c r="H55" s="389"/>
      <c r="I55" s="99"/>
      <c r="J55" s="389" t="s">
        <v>91</v>
      </c>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7">
        <f>'SO 01e - Elektroinstalace'!J27</f>
        <v>0</v>
      </c>
      <c r="AH55" s="388"/>
      <c r="AI55" s="388"/>
      <c r="AJ55" s="388"/>
      <c r="AK55" s="388"/>
      <c r="AL55" s="388"/>
      <c r="AM55" s="388"/>
      <c r="AN55" s="387">
        <f>SUM(AG55,AT55)</f>
        <v>0</v>
      </c>
      <c r="AO55" s="388"/>
      <c r="AP55" s="388"/>
      <c r="AQ55" s="100" t="s">
        <v>80</v>
      </c>
      <c r="AR55" s="101"/>
      <c r="AS55" s="107">
        <v>0</v>
      </c>
      <c r="AT55" s="108">
        <f>ROUND(SUM(AV55:AW55),2)</f>
        <v>0</v>
      </c>
      <c r="AU55" s="109">
        <f>'SO 01e - Elektroinstalace'!P82</f>
        <v>0</v>
      </c>
      <c r="AV55" s="108">
        <f>'SO 01e - Elektroinstalace'!J30</f>
        <v>0</v>
      </c>
      <c r="AW55" s="108">
        <f>'SO 01e - Elektroinstalace'!J31</f>
        <v>0</v>
      </c>
      <c r="AX55" s="108">
        <f>'SO 01e - Elektroinstalace'!J32</f>
        <v>0</v>
      </c>
      <c r="AY55" s="108">
        <f>'SO 01e - Elektroinstalace'!J33</f>
        <v>0</v>
      </c>
      <c r="AZ55" s="108">
        <f>'SO 01e - Elektroinstalace'!F30</f>
        <v>0</v>
      </c>
      <c r="BA55" s="108">
        <f>'SO 01e - Elektroinstalace'!F31</f>
        <v>0</v>
      </c>
      <c r="BB55" s="108">
        <f>'SO 01e - Elektroinstalace'!F32</f>
        <v>0</v>
      </c>
      <c r="BC55" s="108">
        <f>'SO 01e - Elektroinstalace'!F33</f>
        <v>0</v>
      </c>
      <c r="BD55" s="110">
        <f>'SO 01e - Elektroinstalace'!F34</f>
        <v>0</v>
      </c>
      <c r="BT55" s="106" t="s">
        <v>81</v>
      </c>
      <c r="BV55" s="106" t="s">
        <v>75</v>
      </c>
      <c r="BW55" s="106" t="s">
        <v>92</v>
      </c>
      <c r="BX55" s="106" t="s">
        <v>7</v>
      </c>
      <c r="CL55" s="106" t="s">
        <v>21</v>
      </c>
      <c r="CM55" s="106" t="s">
        <v>83</v>
      </c>
    </row>
    <row r="56" spans="2:44" s="1" customFormat="1" ht="30" customHeight="1">
      <c r="B56" s="41"/>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1"/>
    </row>
    <row r="57" spans="2:44" s="1" customFormat="1" ht="6.9"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61"/>
    </row>
  </sheetData>
  <sheetProtection algorithmName="SHA-512" hashValue="7jx2QRkA7OxDPEnJiZC78QM6GIcVfaj5fcs2QT0vBVH+O4OkmBFW59OG98IolrdemI2JEXCCF41200bd+Agngg==" saltValue="w3ayjsemGDeiy71+xun2qw==" spinCount="100000" sheet="1" objects="1" scenarios="1" formatCells="0"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0 - Vedlejší rozpočto...'!C2" display="/"/>
    <hyperlink ref="A53" location="'SO 01a - Stavební práce'!C2" display="/"/>
    <hyperlink ref="A54" location="'SO 01b - Zdravotechnika'!C2" display="/"/>
    <hyperlink ref="A55" location="'SO 01e - Elektroinstalace'!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93</v>
      </c>
      <c r="G1" s="400" t="s">
        <v>94</v>
      </c>
      <c r="H1" s="400"/>
      <c r="I1" s="115"/>
      <c r="J1" s="114" t="s">
        <v>95</v>
      </c>
      <c r="K1" s="113" t="s">
        <v>96</v>
      </c>
      <c r="L1" s="114" t="s">
        <v>97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92"/>
      <c r="M2" s="392"/>
      <c r="N2" s="392"/>
      <c r="O2" s="392"/>
      <c r="P2" s="392"/>
      <c r="Q2" s="392"/>
      <c r="R2" s="392"/>
      <c r="S2" s="392"/>
      <c r="T2" s="392"/>
      <c r="U2" s="392"/>
      <c r="V2" s="392"/>
      <c r="AT2" s="24" t="s">
        <v>82</v>
      </c>
    </row>
    <row r="3" spans="2:46" ht="6.9" customHeight="1">
      <c r="B3" s="25"/>
      <c r="C3" s="26"/>
      <c r="D3" s="26"/>
      <c r="E3" s="26"/>
      <c r="F3" s="26"/>
      <c r="G3" s="26"/>
      <c r="H3" s="26"/>
      <c r="I3" s="116"/>
      <c r="J3" s="26"/>
      <c r="K3" s="27"/>
      <c r="AT3" s="24" t="s">
        <v>83</v>
      </c>
    </row>
    <row r="4" spans="2:46" ht="36.9" customHeight="1">
      <c r="B4" s="28"/>
      <c r="C4" s="29"/>
      <c r="D4" s="30" t="s">
        <v>98</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22.5" customHeight="1">
      <c r="B7" s="28"/>
      <c r="C7" s="29"/>
      <c r="D7" s="29"/>
      <c r="E7" s="393" t="str">
        <f>'Rekapitulace stavby'!K6</f>
        <v>Obnova budovy NZM Praha - rekonstrukce šatny údržby</v>
      </c>
      <c r="F7" s="394"/>
      <c r="G7" s="394"/>
      <c r="H7" s="394"/>
      <c r="I7" s="117"/>
      <c r="J7" s="29"/>
      <c r="K7" s="31"/>
    </row>
    <row r="8" spans="2:11" s="1" customFormat="1" ht="13.2">
      <c r="B8" s="41"/>
      <c r="C8" s="42"/>
      <c r="D8" s="37" t="s">
        <v>99</v>
      </c>
      <c r="E8" s="42"/>
      <c r="F8" s="42"/>
      <c r="G8" s="42"/>
      <c r="H8" s="42"/>
      <c r="I8" s="118"/>
      <c r="J8" s="42"/>
      <c r="K8" s="45"/>
    </row>
    <row r="9" spans="2:11" s="1" customFormat="1" ht="36.9" customHeight="1">
      <c r="B9" s="41"/>
      <c r="C9" s="42"/>
      <c r="D9" s="42"/>
      <c r="E9" s="395" t="s">
        <v>100</v>
      </c>
      <c r="F9" s="396"/>
      <c r="G9" s="396"/>
      <c r="H9" s="396"/>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21</v>
      </c>
      <c r="G11" s="42"/>
      <c r="H11" s="42"/>
      <c r="I11" s="119" t="s">
        <v>22</v>
      </c>
      <c r="J11" s="35" t="s">
        <v>21</v>
      </c>
      <c r="K11" s="45"/>
    </row>
    <row r="12" spans="2:11" s="1" customFormat="1" ht="14.4" customHeight="1">
      <c r="B12" s="41"/>
      <c r="C12" s="42"/>
      <c r="D12" s="37" t="s">
        <v>23</v>
      </c>
      <c r="E12" s="42"/>
      <c r="F12" s="35" t="s">
        <v>101</v>
      </c>
      <c r="G12" s="42"/>
      <c r="H12" s="42"/>
      <c r="I12" s="119" t="s">
        <v>25</v>
      </c>
      <c r="J12" s="120" t="str">
        <f>'Rekapitulace stavby'!AN8</f>
        <v>16. 9. 2019</v>
      </c>
      <c r="K12" s="45"/>
    </row>
    <row r="13" spans="2:11" s="1" customFormat="1" ht="10.8" customHeight="1">
      <c r="B13" s="41"/>
      <c r="C13" s="42"/>
      <c r="D13" s="42"/>
      <c r="E13" s="42"/>
      <c r="F13" s="42"/>
      <c r="G13" s="42"/>
      <c r="H13" s="42"/>
      <c r="I13" s="118"/>
      <c r="J13" s="42"/>
      <c r="K13" s="45"/>
    </row>
    <row r="14" spans="2:11" s="1" customFormat="1" ht="14.4" customHeight="1">
      <c r="B14" s="41"/>
      <c r="C14" s="42"/>
      <c r="D14" s="37" t="s">
        <v>27</v>
      </c>
      <c r="E14" s="42"/>
      <c r="F14" s="42"/>
      <c r="G14" s="42"/>
      <c r="H14" s="42"/>
      <c r="I14" s="119" t="s">
        <v>28</v>
      </c>
      <c r="J14" s="35" t="str">
        <f>IF('Rekapitulace stavby'!AN10="","",'Rekapitulace stavby'!AN10)</f>
        <v>75075741</v>
      </c>
      <c r="K14" s="45"/>
    </row>
    <row r="15" spans="2:11" s="1" customFormat="1" ht="18" customHeight="1">
      <c r="B15" s="41"/>
      <c r="C15" s="42"/>
      <c r="D15" s="42"/>
      <c r="E15" s="35" t="str">
        <f>IF('Rekapitulace stavby'!E11="","",'Rekapitulace stavby'!E11)</f>
        <v>Národní zemědělské muzeum, Kostelní 44, Praha 7</v>
      </c>
      <c r="F15" s="42"/>
      <c r="G15" s="42"/>
      <c r="H15" s="42"/>
      <c r="I15" s="119" t="s">
        <v>31</v>
      </c>
      <c r="J15" s="35" t="str">
        <f>IF('Rekapitulace stavby'!AN11="","",'Rekapitulace stavby'!AN11)</f>
        <v/>
      </c>
      <c r="K15" s="45"/>
    </row>
    <row r="16" spans="2:11" s="1" customFormat="1" ht="6.9" customHeight="1">
      <c r="B16" s="41"/>
      <c r="C16" s="42"/>
      <c r="D16" s="42"/>
      <c r="E16" s="42"/>
      <c r="F16" s="42"/>
      <c r="G16" s="42"/>
      <c r="H16" s="42"/>
      <c r="I16" s="118"/>
      <c r="J16" s="42"/>
      <c r="K16" s="45"/>
    </row>
    <row r="17" spans="2:11" s="1" customFormat="1" ht="14.4" customHeight="1">
      <c r="B17" s="41"/>
      <c r="C17" s="42"/>
      <c r="D17" s="37" t="s">
        <v>32</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34</v>
      </c>
      <c r="E20" s="42"/>
      <c r="F20" s="42"/>
      <c r="G20" s="42"/>
      <c r="H20" s="42"/>
      <c r="I20" s="119" t="s">
        <v>28</v>
      </c>
      <c r="J20" s="35" t="str">
        <f>IF('Rekapitulace stavby'!AN16="","",'Rekapitulace stavby'!AN16)</f>
        <v>15939006</v>
      </c>
      <c r="K20" s="45"/>
    </row>
    <row r="21" spans="2:11" s="1" customFormat="1" ht="18" customHeight="1">
      <c r="B21" s="41"/>
      <c r="C21" s="42"/>
      <c r="D21" s="42"/>
      <c r="E21" s="35" t="str">
        <f>IF('Rekapitulace stavby'!E17="","",'Rekapitulace stavby'!E17)</f>
        <v>ARCH TECH, K Noskovně 148, Praha 6</v>
      </c>
      <c r="F21" s="42"/>
      <c r="G21" s="42"/>
      <c r="H21" s="42"/>
      <c r="I21" s="119" t="s">
        <v>31</v>
      </c>
      <c r="J21" s="35" t="str">
        <f>IF('Rekapitulace stavby'!AN17="","",'Rekapitulace stavby'!AN17)</f>
        <v/>
      </c>
      <c r="K21" s="45"/>
    </row>
    <row r="22" spans="2:11" s="1" customFormat="1" ht="6.9" customHeight="1">
      <c r="B22" s="41"/>
      <c r="C22" s="42"/>
      <c r="D22" s="42"/>
      <c r="E22" s="42"/>
      <c r="F22" s="42"/>
      <c r="G22" s="42"/>
      <c r="H22" s="42"/>
      <c r="I22" s="118"/>
      <c r="J22" s="42"/>
      <c r="K22" s="45"/>
    </row>
    <row r="23" spans="2:11" s="1" customFormat="1" ht="14.4" customHeight="1">
      <c r="B23" s="41"/>
      <c r="C23" s="42"/>
      <c r="D23" s="37" t="s">
        <v>38</v>
      </c>
      <c r="E23" s="42"/>
      <c r="F23" s="42"/>
      <c r="G23" s="42"/>
      <c r="H23" s="42"/>
      <c r="I23" s="118"/>
      <c r="J23" s="42"/>
      <c r="K23" s="45"/>
    </row>
    <row r="24" spans="2:11" s="6" customFormat="1" ht="22.5" customHeight="1">
      <c r="B24" s="121"/>
      <c r="C24" s="122"/>
      <c r="D24" s="122"/>
      <c r="E24" s="362" t="s">
        <v>21</v>
      </c>
      <c r="F24" s="362"/>
      <c r="G24" s="362"/>
      <c r="H24" s="362"/>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ROUND(J80,2)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41</v>
      </c>
      <c r="G29" s="42"/>
      <c r="H29" s="42"/>
      <c r="I29" s="129" t="s">
        <v>40</v>
      </c>
      <c r="J29" s="46" t="s">
        <v>42</v>
      </c>
      <c r="K29" s="45"/>
    </row>
    <row r="30" spans="2:11" s="1" customFormat="1" ht="14.4" customHeight="1">
      <c r="B30" s="41"/>
      <c r="C30" s="42"/>
      <c r="D30" s="49" t="s">
        <v>43</v>
      </c>
      <c r="E30" s="49" t="s">
        <v>44</v>
      </c>
      <c r="F30" s="130">
        <f>ROUND(SUM(BE80:BE88),2)</f>
        <v>0</v>
      </c>
      <c r="G30" s="42"/>
      <c r="H30" s="42"/>
      <c r="I30" s="131">
        <v>0.21</v>
      </c>
      <c r="J30" s="130">
        <f>ROUND(ROUND((SUM(BE80:BE88)),2)*I30,2)</f>
        <v>0</v>
      </c>
      <c r="K30" s="45"/>
    </row>
    <row r="31" spans="2:11" s="1" customFormat="1" ht="14.4" customHeight="1">
      <c r="B31" s="41"/>
      <c r="C31" s="42"/>
      <c r="D31" s="42"/>
      <c r="E31" s="49" t="s">
        <v>45</v>
      </c>
      <c r="F31" s="130">
        <f>ROUND(SUM(BF80:BF88),2)</f>
        <v>0</v>
      </c>
      <c r="G31" s="42"/>
      <c r="H31" s="42"/>
      <c r="I31" s="131">
        <v>0.15</v>
      </c>
      <c r="J31" s="130">
        <f>ROUND(ROUND((SUM(BF80:BF88)),2)*I31,2)</f>
        <v>0</v>
      </c>
      <c r="K31" s="45"/>
    </row>
    <row r="32" spans="2:11" s="1" customFormat="1" ht="14.4" customHeight="1" hidden="1">
      <c r="B32" s="41"/>
      <c r="C32" s="42"/>
      <c r="D32" s="42"/>
      <c r="E32" s="49" t="s">
        <v>46</v>
      </c>
      <c r="F32" s="130">
        <f>ROUND(SUM(BG80:BG88),2)</f>
        <v>0</v>
      </c>
      <c r="G32" s="42"/>
      <c r="H32" s="42"/>
      <c r="I32" s="131">
        <v>0.21</v>
      </c>
      <c r="J32" s="130">
        <v>0</v>
      </c>
      <c r="K32" s="45"/>
    </row>
    <row r="33" spans="2:11" s="1" customFormat="1" ht="14.4" customHeight="1" hidden="1">
      <c r="B33" s="41"/>
      <c r="C33" s="42"/>
      <c r="D33" s="42"/>
      <c r="E33" s="49" t="s">
        <v>47</v>
      </c>
      <c r="F33" s="130">
        <f>ROUND(SUM(BH80:BH88),2)</f>
        <v>0</v>
      </c>
      <c r="G33" s="42"/>
      <c r="H33" s="42"/>
      <c r="I33" s="131">
        <v>0.15</v>
      </c>
      <c r="J33" s="130">
        <v>0</v>
      </c>
      <c r="K33" s="45"/>
    </row>
    <row r="34" spans="2:11" s="1" customFormat="1" ht="14.4" customHeight="1" hidden="1">
      <c r="B34" s="41"/>
      <c r="C34" s="42"/>
      <c r="D34" s="42"/>
      <c r="E34" s="49" t="s">
        <v>48</v>
      </c>
      <c r="F34" s="130">
        <f>ROUND(SUM(BI80:BI88),2)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102</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3" t="str">
        <f>E7</f>
        <v>Obnova budovy NZM Praha - rekonstrukce šatny údržby</v>
      </c>
      <c r="F45" s="394"/>
      <c r="G45" s="394"/>
      <c r="H45" s="394"/>
      <c r="I45" s="118"/>
      <c r="J45" s="42"/>
      <c r="K45" s="45"/>
    </row>
    <row r="46" spans="2:11" s="1" customFormat="1" ht="14.4" customHeight="1">
      <c r="B46" s="41"/>
      <c r="C46" s="37" t="s">
        <v>99</v>
      </c>
      <c r="D46" s="42"/>
      <c r="E46" s="42"/>
      <c r="F46" s="42"/>
      <c r="G46" s="42"/>
      <c r="H46" s="42"/>
      <c r="I46" s="118"/>
      <c r="J46" s="42"/>
      <c r="K46" s="45"/>
    </row>
    <row r="47" spans="2:11" s="1" customFormat="1" ht="23.25" customHeight="1">
      <c r="B47" s="41"/>
      <c r="C47" s="42"/>
      <c r="D47" s="42"/>
      <c r="E47" s="395" t="str">
        <f>E9</f>
        <v>SO 00 - Vedlejší rozpočtové náklady</v>
      </c>
      <c r="F47" s="396"/>
      <c r="G47" s="396"/>
      <c r="H47" s="396"/>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16. 9. 2019</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Národní zemědělské muzeum, Kostelní 44, Praha 7</v>
      </c>
      <c r="G51" s="42"/>
      <c r="H51" s="42"/>
      <c r="I51" s="119" t="s">
        <v>34</v>
      </c>
      <c r="J51" s="35" t="str">
        <f>E21</f>
        <v>ARCH TECH, K Noskovně 148, Praha 6</v>
      </c>
      <c r="K51" s="45"/>
    </row>
    <row r="52" spans="2:11" s="1" customFormat="1" ht="14.4"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J80</f>
        <v>0</v>
      </c>
      <c r="K56" s="45"/>
      <c r="AU56" s="24" t="s">
        <v>106</v>
      </c>
    </row>
    <row r="57" spans="2:11" s="7" customFormat="1" ht="24.9" customHeight="1">
      <c r="B57" s="149"/>
      <c r="C57" s="150"/>
      <c r="D57" s="151" t="s">
        <v>107</v>
      </c>
      <c r="E57" s="152"/>
      <c r="F57" s="152"/>
      <c r="G57" s="152"/>
      <c r="H57" s="152"/>
      <c r="I57" s="153"/>
      <c r="J57" s="154">
        <f>J81</f>
        <v>0</v>
      </c>
      <c r="K57" s="155"/>
    </row>
    <row r="58" spans="2:11" s="8" customFormat="1" ht="19.95" customHeight="1">
      <c r="B58" s="156"/>
      <c r="C58" s="157"/>
      <c r="D58" s="158" t="s">
        <v>108</v>
      </c>
      <c r="E58" s="159"/>
      <c r="F58" s="159"/>
      <c r="G58" s="159"/>
      <c r="H58" s="159"/>
      <c r="I58" s="160"/>
      <c r="J58" s="161">
        <f>J82</f>
        <v>0</v>
      </c>
      <c r="K58" s="162"/>
    </row>
    <row r="59" spans="2:11" s="8" customFormat="1" ht="19.95" customHeight="1">
      <c r="B59" s="156"/>
      <c r="C59" s="157"/>
      <c r="D59" s="158" t="s">
        <v>109</v>
      </c>
      <c r="E59" s="159"/>
      <c r="F59" s="159"/>
      <c r="G59" s="159"/>
      <c r="H59" s="159"/>
      <c r="I59" s="160"/>
      <c r="J59" s="161">
        <f>J84</f>
        <v>0</v>
      </c>
      <c r="K59" s="162"/>
    </row>
    <row r="60" spans="2:11" s="8" customFormat="1" ht="19.95" customHeight="1">
      <c r="B60" s="156"/>
      <c r="C60" s="157"/>
      <c r="D60" s="158" t="s">
        <v>110</v>
      </c>
      <c r="E60" s="159"/>
      <c r="F60" s="159"/>
      <c r="G60" s="159"/>
      <c r="H60" s="159"/>
      <c r="I60" s="160"/>
      <c r="J60" s="161">
        <f>J86</f>
        <v>0</v>
      </c>
      <c r="K60" s="162"/>
    </row>
    <row r="61" spans="2:11" s="1" customFormat="1" ht="21.75" customHeight="1">
      <c r="B61" s="41"/>
      <c r="C61" s="42"/>
      <c r="D61" s="42"/>
      <c r="E61" s="42"/>
      <c r="F61" s="42"/>
      <c r="G61" s="42"/>
      <c r="H61" s="42"/>
      <c r="I61" s="118"/>
      <c r="J61" s="42"/>
      <c r="K61" s="45"/>
    </row>
    <row r="62" spans="2:11" s="1" customFormat="1" ht="6.9" customHeight="1">
      <c r="B62" s="56"/>
      <c r="C62" s="57"/>
      <c r="D62" s="57"/>
      <c r="E62" s="57"/>
      <c r="F62" s="57"/>
      <c r="G62" s="57"/>
      <c r="H62" s="57"/>
      <c r="I62" s="139"/>
      <c r="J62" s="57"/>
      <c r="K62" s="58"/>
    </row>
    <row r="66" spans="2:12" s="1" customFormat="1" ht="6.9" customHeight="1">
      <c r="B66" s="59"/>
      <c r="C66" s="60"/>
      <c r="D66" s="60"/>
      <c r="E66" s="60"/>
      <c r="F66" s="60"/>
      <c r="G66" s="60"/>
      <c r="H66" s="60"/>
      <c r="I66" s="142"/>
      <c r="J66" s="60"/>
      <c r="K66" s="60"/>
      <c r="L66" s="61"/>
    </row>
    <row r="67" spans="2:12" s="1" customFormat="1" ht="36.9" customHeight="1">
      <c r="B67" s="41"/>
      <c r="C67" s="62" t="s">
        <v>111</v>
      </c>
      <c r="D67" s="63"/>
      <c r="E67" s="63"/>
      <c r="F67" s="63"/>
      <c r="G67" s="63"/>
      <c r="H67" s="63"/>
      <c r="I67" s="163"/>
      <c r="J67" s="63"/>
      <c r="K67" s="63"/>
      <c r="L67" s="61"/>
    </row>
    <row r="68" spans="2:12" s="1" customFormat="1" ht="6.9" customHeight="1">
      <c r="B68" s="41"/>
      <c r="C68" s="63"/>
      <c r="D68" s="63"/>
      <c r="E68" s="63"/>
      <c r="F68" s="63"/>
      <c r="G68" s="63"/>
      <c r="H68" s="63"/>
      <c r="I68" s="163"/>
      <c r="J68" s="63"/>
      <c r="K68" s="63"/>
      <c r="L68" s="61"/>
    </row>
    <row r="69" spans="2:12" s="1" customFormat="1" ht="14.4" customHeight="1">
      <c r="B69" s="41"/>
      <c r="C69" s="65" t="s">
        <v>18</v>
      </c>
      <c r="D69" s="63"/>
      <c r="E69" s="63"/>
      <c r="F69" s="63"/>
      <c r="G69" s="63"/>
      <c r="H69" s="63"/>
      <c r="I69" s="163"/>
      <c r="J69" s="63"/>
      <c r="K69" s="63"/>
      <c r="L69" s="61"/>
    </row>
    <row r="70" spans="2:12" s="1" customFormat="1" ht="22.5" customHeight="1">
      <c r="B70" s="41"/>
      <c r="C70" s="63"/>
      <c r="D70" s="63"/>
      <c r="E70" s="397" t="str">
        <f>E7</f>
        <v>Obnova budovy NZM Praha - rekonstrukce šatny údržby</v>
      </c>
      <c r="F70" s="398"/>
      <c r="G70" s="398"/>
      <c r="H70" s="398"/>
      <c r="I70" s="163"/>
      <c r="J70" s="63"/>
      <c r="K70" s="63"/>
      <c r="L70" s="61"/>
    </row>
    <row r="71" spans="2:12" s="1" customFormat="1" ht="14.4" customHeight="1">
      <c r="B71" s="41"/>
      <c r="C71" s="65" t="s">
        <v>99</v>
      </c>
      <c r="D71" s="63"/>
      <c r="E71" s="63"/>
      <c r="F71" s="63"/>
      <c r="G71" s="63"/>
      <c r="H71" s="63"/>
      <c r="I71" s="163"/>
      <c r="J71" s="63"/>
      <c r="K71" s="63"/>
      <c r="L71" s="61"/>
    </row>
    <row r="72" spans="2:12" s="1" customFormat="1" ht="23.25" customHeight="1">
      <c r="B72" s="41"/>
      <c r="C72" s="63"/>
      <c r="D72" s="63"/>
      <c r="E72" s="373" t="str">
        <f>E9</f>
        <v>SO 00 - Vedlejší rozpočtové náklady</v>
      </c>
      <c r="F72" s="399"/>
      <c r="G72" s="399"/>
      <c r="H72" s="399"/>
      <c r="I72" s="163"/>
      <c r="J72" s="63"/>
      <c r="K72" s="63"/>
      <c r="L72" s="61"/>
    </row>
    <row r="73" spans="2:12" s="1" customFormat="1" ht="6.9" customHeight="1">
      <c r="B73" s="41"/>
      <c r="C73" s="63"/>
      <c r="D73" s="63"/>
      <c r="E73" s="63"/>
      <c r="F73" s="63"/>
      <c r="G73" s="63"/>
      <c r="H73" s="63"/>
      <c r="I73" s="163"/>
      <c r="J73" s="63"/>
      <c r="K73" s="63"/>
      <c r="L73" s="61"/>
    </row>
    <row r="74" spans="2:12" s="1" customFormat="1" ht="18" customHeight="1">
      <c r="B74" s="41"/>
      <c r="C74" s="65" t="s">
        <v>23</v>
      </c>
      <c r="D74" s="63"/>
      <c r="E74" s="63"/>
      <c r="F74" s="164" t="str">
        <f>F12</f>
        <v xml:space="preserve"> </v>
      </c>
      <c r="G74" s="63"/>
      <c r="H74" s="63"/>
      <c r="I74" s="165" t="s">
        <v>25</v>
      </c>
      <c r="J74" s="73" t="str">
        <f>IF(J12="","",J12)</f>
        <v>16. 9. 2019</v>
      </c>
      <c r="K74" s="63"/>
      <c r="L74" s="61"/>
    </row>
    <row r="75" spans="2:12" s="1" customFormat="1" ht="6.9" customHeight="1">
      <c r="B75" s="41"/>
      <c r="C75" s="63"/>
      <c r="D75" s="63"/>
      <c r="E75" s="63"/>
      <c r="F75" s="63"/>
      <c r="G75" s="63"/>
      <c r="H75" s="63"/>
      <c r="I75" s="163"/>
      <c r="J75" s="63"/>
      <c r="K75" s="63"/>
      <c r="L75" s="61"/>
    </row>
    <row r="76" spans="2:12" s="1" customFormat="1" ht="13.2">
      <c r="B76" s="41"/>
      <c r="C76" s="65" t="s">
        <v>27</v>
      </c>
      <c r="D76" s="63"/>
      <c r="E76" s="63"/>
      <c r="F76" s="164" t="str">
        <f>E15</f>
        <v>Národní zemědělské muzeum, Kostelní 44, Praha 7</v>
      </c>
      <c r="G76" s="63"/>
      <c r="H76" s="63"/>
      <c r="I76" s="165" t="s">
        <v>34</v>
      </c>
      <c r="J76" s="164" t="str">
        <f>E21</f>
        <v>ARCH TECH, K Noskovně 148, Praha 6</v>
      </c>
      <c r="K76" s="63"/>
      <c r="L76" s="61"/>
    </row>
    <row r="77" spans="2:12" s="1" customFormat="1" ht="14.4" customHeight="1">
      <c r="B77" s="41"/>
      <c r="C77" s="65" t="s">
        <v>32</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112</v>
      </c>
      <c r="D79" s="168" t="s">
        <v>58</v>
      </c>
      <c r="E79" s="168" t="s">
        <v>54</v>
      </c>
      <c r="F79" s="168" t="s">
        <v>113</v>
      </c>
      <c r="G79" s="168" t="s">
        <v>114</v>
      </c>
      <c r="H79" s="168" t="s">
        <v>115</v>
      </c>
      <c r="I79" s="169" t="s">
        <v>116</v>
      </c>
      <c r="J79" s="168" t="s">
        <v>104</v>
      </c>
      <c r="K79" s="170" t="s">
        <v>117</v>
      </c>
      <c r="L79" s="171"/>
      <c r="M79" s="81" t="s">
        <v>118</v>
      </c>
      <c r="N79" s="82" t="s">
        <v>43</v>
      </c>
      <c r="O79" s="82" t="s">
        <v>119</v>
      </c>
      <c r="P79" s="82" t="s">
        <v>120</v>
      </c>
      <c r="Q79" s="82" t="s">
        <v>121</v>
      </c>
      <c r="R79" s="82" t="s">
        <v>122</v>
      </c>
      <c r="S79" s="82" t="s">
        <v>123</v>
      </c>
      <c r="T79" s="83" t="s">
        <v>124</v>
      </c>
    </row>
    <row r="80" spans="2:63" s="1" customFormat="1" ht="29.25" customHeight="1">
      <c r="B80" s="41"/>
      <c r="C80" s="87" t="s">
        <v>105</v>
      </c>
      <c r="D80" s="63"/>
      <c r="E80" s="63"/>
      <c r="F80" s="63"/>
      <c r="G80" s="63"/>
      <c r="H80" s="63"/>
      <c r="I80" s="163"/>
      <c r="J80" s="172">
        <f>BK80</f>
        <v>0</v>
      </c>
      <c r="K80" s="63"/>
      <c r="L80" s="61"/>
      <c r="M80" s="84"/>
      <c r="N80" s="85"/>
      <c r="O80" s="85"/>
      <c r="P80" s="173">
        <f>P81</f>
        <v>0</v>
      </c>
      <c r="Q80" s="85"/>
      <c r="R80" s="173">
        <f>R81</f>
        <v>0</v>
      </c>
      <c r="S80" s="85"/>
      <c r="T80" s="174">
        <f>T81</f>
        <v>0</v>
      </c>
      <c r="AT80" s="24" t="s">
        <v>72</v>
      </c>
      <c r="AU80" s="24" t="s">
        <v>106</v>
      </c>
      <c r="BK80" s="175">
        <f>BK81</f>
        <v>0</v>
      </c>
    </row>
    <row r="81" spans="2:63" s="10" customFormat="1" ht="37.35" customHeight="1">
      <c r="B81" s="176"/>
      <c r="C81" s="177"/>
      <c r="D81" s="178" t="s">
        <v>72</v>
      </c>
      <c r="E81" s="179" t="s">
        <v>125</v>
      </c>
      <c r="F81" s="179" t="s">
        <v>79</v>
      </c>
      <c r="G81" s="177"/>
      <c r="H81" s="177"/>
      <c r="I81" s="180"/>
      <c r="J81" s="181">
        <f>BK81</f>
        <v>0</v>
      </c>
      <c r="K81" s="177"/>
      <c r="L81" s="182"/>
      <c r="M81" s="183"/>
      <c r="N81" s="184"/>
      <c r="O81" s="184"/>
      <c r="P81" s="185">
        <f>P82+P84+P86</f>
        <v>0</v>
      </c>
      <c r="Q81" s="184"/>
      <c r="R81" s="185">
        <f>R82+R84+R86</f>
        <v>0</v>
      </c>
      <c r="S81" s="184"/>
      <c r="T81" s="186">
        <f>T82+T84+T86</f>
        <v>0</v>
      </c>
      <c r="AR81" s="187" t="s">
        <v>126</v>
      </c>
      <c r="AT81" s="188" t="s">
        <v>72</v>
      </c>
      <c r="AU81" s="188" t="s">
        <v>73</v>
      </c>
      <c r="AY81" s="187" t="s">
        <v>127</v>
      </c>
      <c r="BK81" s="189">
        <f>BK82+BK84+BK86</f>
        <v>0</v>
      </c>
    </row>
    <row r="82" spans="2:63" s="10" customFormat="1" ht="19.95" customHeight="1">
      <c r="B82" s="176"/>
      <c r="C82" s="177"/>
      <c r="D82" s="190" t="s">
        <v>72</v>
      </c>
      <c r="E82" s="191" t="s">
        <v>128</v>
      </c>
      <c r="F82" s="191" t="s">
        <v>129</v>
      </c>
      <c r="G82" s="177"/>
      <c r="H82" s="177"/>
      <c r="I82" s="180"/>
      <c r="J82" s="192">
        <f>BK82</f>
        <v>0</v>
      </c>
      <c r="K82" s="177"/>
      <c r="L82" s="182"/>
      <c r="M82" s="183"/>
      <c r="N82" s="184"/>
      <c r="O82" s="184"/>
      <c r="P82" s="185">
        <f>P83</f>
        <v>0</v>
      </c>
      <c r="Q82" s="184"/>
      <c r="R82" s="185">
        <f>R83</f>
        <v>0</v>
      </c>
      <c r="S82" s="184"/>
      <c r="T82" s="186">
        <f>T83</f>
        <v>0</v>
      </c>
      <c r="AR82" s="187" t="s">
        <v>126</v>
      </c>
      <c r="AT82" s="188" t="s">
        <v>72</v>
      </c>
      <c r="AU82" s="188" t="s">
        <v>81</v>
      </c>
      <c r="AY82" s="187" t="s">
        <v>127</v>
      </c>
      <c r="BK82" s="189">
        <f>BK83</f>
        <v>0</v>
      </c>
    </row>
    <row r="83" spans="2:65" s="1" customFormat="1" ht="31.5" customHeight="1">
      <c r="B83" s="41"/>
      <c r="C83" s="193" t="s">
        <v>81</v>
      </c>
      <c r="D83" s="193" t="s">
        <v>130</v>
      </c>
      <c r="E83" s="194" t="s">
        <v>131</v>
      </c>
      <c r="F83" s="195" t="s">
        <v>132</v>
      </c>
      <c r="G83" s="196" t="s">
        <v>133</v>
      </c>
      <c r="H83" s="197">
        <v>1</v>
      </c>
      <c r="I83" s="198"/>
      <c r="J83" s="199">
        <f>ROUND(I83*H83,2)</f>
        <v>0</v>
      </c>
      <c r="K83" s="195" t="s">
        <v>134</v>
      </c>
      <c r="L83" s="61"/>
      <c r="M83" s="200" t="s">
        <v>21</v>
      </c>
      <c r="N83" s="201" t="s">
        <v>44</v>
      </c>
      <c r="O83" s="42"/>
      <c r="P83" s="202">
        <f>O83*H83</f>
        <v>0</v>
      </c>
      <c r="Q83" s="202">
        <v>0</v>
      </c>
      <c r="R83" s="202">
        <f>Q83*H83</f>
        <v>0</v>
      </c>
      <c r="S83" s="202">
        <v>0</v>
      </c>
      <c r="T83" s="203">
        <f>S83*H83</f>
        <v>0</v>
      </c>
      <c r="AR83" s="24" t="s">
        <v>135</v>
      </c>
      <c r="AT83" s="24" t="s">
        <v>130</v>
      </c>
      <c r="AU83" s="24" t="s">
        <v>83</v>
      </c>
      <c r="AY83" s="24" t="s">
        <v>127</v>
      </c>
      <c r="BE83" s="204">
        <f>IF(N83="základní",J83,0)</f>
        <v>0</v>
      </c>
      <c r="BF83" s="204">
        <f>IF(N83="snížená",J83,0)</f>
        <v>0</v>
      </c>
      <c r="BG83" s="204">
        <f>IF(N83="zákl. přenesená",J83,0)</f>
        <v>0</v>
      </c>
      <c r="BH83" s="204">
        <f>IF(N83="sníž. přenesená",J83,0)</f>
        <v>0</v>
      </c>
      <c r="BI83" s="204">
        <f>IF(N83="nulová",J83,0)</f>
        <v>0</v>
      </c>
      <c r="BJ83" s="24" t="s">
        <v>81</v>
      </c>
      <c r="BK83" s="204">
        <f>ROUND(I83*H83,2)</f>
        <v>0</v>
      </c>
      <c r="BL83" s="24" t="s">
        <v>135</v>
      </c>
      <c r="BM83" s="24" t="s">
        <v>136</v>
      </c>
    </row>
    <row r="84" spans="2:63" s="10" customFormat="1" ht="29.85" customHeight="1">
      <c r="B84" s="176"/>
      <c r="C84" s="177"/>
      <c r="D84" s="190" t="s">
        <v>72</v>
      </c>
      <c r="E84" s="191" t="s">
        <v>137</v>
      </c>
      <c r="F84" s="191" t="s">
        <v>138</v>
      </c>
      <c r="G84" s="177"/>
      <c r="H84" s="177"/>
      <c r="I84" s="180"/>
      <c r="J84" s="192">
        <f>BK84</f>
        <v>0</v>
      </c>
      <c r="K84" s="177"/>
      <c r="L84" s="182"/>
      <c r="M84" s="183"/>
      <c r="N84" s="184"/>
      <c r="O84" s="184"/>
      <c r="P84" s="185">
        <f>P85</f>
        <v>0</v>
      </c>
      <c r="Q84" s="184"/>
      <c r="R84" s="185">
        <f>R85</f>
        <v>0</v>
      </c>
      <c r="S84" s="184"/>
      <c r="T84" s="186">
        <f>T85</f>
        <v>0</v>
      </c>
      <c r="AR84" s="187" t="s">
        <v>126</v>
      </c>
      <c r="AT84" s="188" t="s">
        <v>72</v>
      </c>
      <c r="AU84" s="188" t="s">
        <v>81</v>
      </c>
      <c r="AY84" s="187" t="s">
        <v>127</v>
      </c>
      <c r="BK84" s="189">
        <f>BK85</f>
        <v>0</v>
      </c>
    </row>
    <row r="85" spans="2:65" s="1" customFormat="1" ht="22.5" customHeight="1">
      <c r="B85" s="41"/>
      <c r="C85" s="193" t="s">
        <v>83</v>
      </c>
      <c r="D85" s="193" t="s">
        <v>130</v>
      </c>
      <c r="E85" s="194" t="s">
        <v>139</v>
      </c>
      <c r="F85" s="195" t="s">
        <v>140</v>
      </c>
      <c r="G85" s="196" t="s">
        <v>141</v>
      </c>
      <c r="H85" s="197">
        <v>1</v>
      </c>
      <c r="I85" s="198"/>
      <c r="J85" s="199">
        <f>ROUND(I85*H85,2)</f>
        <v>0</v>
      </c>
      <c r="K85" s="195" t="s">
        <v>134</v>
      </c>
      <c r="L85" s="61"/>
      <c r="M85" s="200" t="s">
        <v>21</v>
      </c>
      <c r="N85" s="201" t="s">
        <v>44</v>
      </c>
      <c r="O85" s="42"/>
      <c r="P85" s="202">
        <f>O85*H85</f>
        <v>0</v>
      </c>
      <c r="Q85" s="202">
        <v>0</v>
      </c>
      <c r="R85" s="202">
        <f>Q85*H85</f>
        <v>0</v>
      </c>
      <c r="S85" s="202">
        <v>0</v>
      </c>
      <c r="T85" s="203">
        <f>S85*H85</f>
        <v>0</v>
      </c>
      <c r="AR85" s="24" t="s">
        <v>135</v>
      </c>
      <c r="AT85" s="24" t="s">
        <v>130</v>
      </c>
      <c r="AU85" s="24" t="s">
        <v>83</v>
      </c>
      <c r="AY85" s="24" t="s">
        <v>127</v>
      </c>
      <c r="BE85" s="204">
        <f>IF(N85="základní",J85,0)</f>
        <v>0</v>
      </c>
      <c r="BF85" s="204">
        <f>IF(N85="snížená",J85,0)</f>
        <v>0</v>
      </c>
      <c r="BG85" s="204">
        <f>IF(N85="zákl. přenesená",J85,0)</f>
        <v>0</v>
      </c>
      <c r="BH85" s="204">
        <f>IF(N85="sníž. přenesená",J85,0)</f>
        <v>0</v>
      </c>
      <c r="BI85" s="204">
        <f>IF(N85="nulová",J85,0)</f>
        <v>0</v>
      </c>
      <c r="BJ85" s="24" t="s">
        <v>81</v>
      </c>
      <c r="BK85" s="204">
        <f>ROUND(I85*H85,2)</f>
        <v>0</v>
      </c>
      <c r="BL85" s="24" t="s">
        <v>135</v>
      </c>
      <c r="BM85" s="24" t="s">
        <v>142</v>
      </c>
    </row>
    <row r="86" spans="2:63" s="10" customFormat="1" ht="29.85" customHeight="1">
      <c r="B86" s="176"/>
      <c r="C86" s="177"/>
      <c r="D86" s="190" t="s">
        <v>72</v>
      </c>
      <c r="E86" s="191" t="s">
        <v>143</v>
      </c>
      <c r="F86" s="191" t="s">
        <v>144</v>
      </c>
      <c r="G86" s="177"/>
      <c r="H86" s="177"/>
      <c r="I86" s="180"/>
      <c r="J86" s="192">
        <f>BK86</f>
        <v>0</v>
      </c>
      <c r="K86" s="177"/>
      <c r="L86" s="182"/>
      <c r="M86" s="183"/>
      <c r="N86" s="184"/>
      <c r="O86" s="184"/>
      <c r="P86" s="185">
        <f>SUM(P87:P88)</f>
        <v>0</v>
      </c>
      <c r="Q86" s="184"/>
      <c r="R86" s="185">
        <f>SUM(R87:R88)</f>
        <v>0</v>
      </c>
      <c r="S86" s="184"/>
      <c r="T86" s="186">
        <f>SUM(T87:T88)</f>
        <v>0</v>
      </c>
      <c r="AR86" s="187" t="s">
        <v>126</v>
      </c>
      <c r="AT86" s="188" t="s">
        <v>72</v>
      </c>
      <c r="AU86" s="188" t="s">
        <v>81</v>
      </c>
      <c r="AY86" s="187" t="s">
        <v>127</v>
      </c>
      <c r="BK86" s="189">
        <f>SUM(BK87:BK88)</f>
        <v>0</v>
      </c>
    </row>
    <row r="87" spans="2:65" s="1" customFormat="1" ht="31.5" customHeight="1">
      <c r="B87" s="41"/>
      <c r="C87" s="193" t="s">
        <v>145</v>
      </c>
      <c r="D87" s="193" t="s">
        <v>130</v>
      </c>
      <c r="E87" s="194" t="s">
        <v>146</v>
      </c>
      <c r="F87" s="195" t="s">
        <v>147</v>
      </c>
      <c r="G87" s="196" t="s">
        <v>133</v>
      </c>
      <c r="H87" s="197">
        <v>1</v>
      </c>
      <c r="I87" s="198"/>
      <c r="J87" s="199">
        <f>ROUND(I87*H87,2)</f>
        <v>0</v>
      </c>
      <c r="K87" s="195" t="s">
        <v>134</v>
      </c>
      <c r="L87" s="61"/>
      <c r="M87" s="200" t="s">
        <v>21</v>
      </c>
      <c r="N87" s="201" t="s">
        <v>44</v>
      </c>
      <c r="O87" s="42"/>
      <c r="P87" s="202">
        <f>O87*H87</f>
        <v>0</v>
      </c>
      <c r="Q87" s="202">
        <v>0</v>
      </c>
      <c r="R87" s="202">
        <f>Q87*H87</f>
        <v>0</v>
      </c>
      <c r="S87" s="202">
        <v>0</v>
      </c>
      <c r="T87" s="203">
        <f>S87*H87</f>
        <v>0</v>
      </c>
      <c r="AR87" s="24" t="s">
        <v>135</v>
      </c>
      <c r="AT87" s="24" t="s">
        <v>130</v>
      </c>
      <c r="AU87" s="24" t="s">
        <v>83</v>
      </c>
      <c r="AY87" s="24" t="s">
        <v>127</v>
      </c>
      <c r="BE87" s="204">
        <f>IF(N87="základní",J87,0)</f>
        <v>0</v>
      </c>
      <c r="BF87" s="204">
        <f>IF(N87="snížená",J87,0)</f>
        <v>0</v>
      </c>
      <c r="BG87" s="204">
        <f>IF(N87="zákl. přenesená",J87,0)</f>
        <v>0</v>
      </c>
      <c r="BH87" s="204">
        <f>IF(N87="sníž. přenesená",J87,0)</f>
        <v>0</v>
      </c>
      <c r="BI87" s="204">
        <f>IF(N87="nulová",J87,0)</f>
        <v>0</v>
      </c>
      <c r="BJ87" s="24" t="s">
        <v>81</v>
      </c>
      <c r="BK87" s="204">
        <f>ROUND(I87*H87,2)</f>
        <v>0</v>
      </c>
      <c r="BL87" s="24" t="s">
        <v>135</v>
      </c>
      <c r="BM87" s="24" t="s">
        <v>148</v>
      </c>
    </row>
    <row r="88" spans="2:47" s="1" customFormat="1" ht="24">
      <c r="B88" s="41"/>
      <c r="C88" s="63"/>
      <c r="D88" s="205" t="s">
        <v>149</v>
      </c>
      <c r="E88" s="63"/>
      <c r="F88" s="206" t="s">
        <v>150</v>
      </c>
      <c r="G88" s="63"/>
      <c r="H88" s="63"/>
      <c r="I88" s="163"/>
      <c r="J88" s="63"/>
      <c r="K88" s="63"/>
      <c r="L88" s="61"/>
      <c r="M88" s="207"/>
      <c r="N88" s="208"/>
      <c r="O88" s="208"/>
      <c r="P88" s="208"/>
      <c r="Q88" s="208"/>
      <c r="R88" s="208"/>
      <c r="S88" s="208"/>
      <c r="T88" s="209"/>
      <c r="AT88" s="24" t="s">
        <v>149</v>
      </c>
      <c r="AU88" s="24" t="s">
        <v>83</v>
      </c>
    </row>
    <row r="89" spans="2:12" s="1" customFormat="1" ht="6.9" customHeight="1">
      <c r="B89" s="56"/>
      <c r="C89" s="57"/>
      <c r="D89" s="57"/>
      <c r="E89" s="57"/>
      <c r="F89" s="57"/>
      <c r="G89" s="57"/>
      <c r="H89" s="57"/>
      <c r="I89" s="139"/>
      <c r="J89" s="57"/>
      <c r="K89" s="57"/>
      <c r="L89" s="61"/>
    </row>
  </sheetData>
  <sheetProtection algorithmName="SHA-512" hashValue="kgq3aGVeh8jeSyrJAIvZLTu15Tc0zAtCLSW0r4SADnskjQ1UgZD/wAA9aajvviy+5TSeDQ4s/G3ENFq5ma2BaQ==" saltValue="tZlPjF8fAfYxSKzwsrCYsA==" spinCount="100000" sheet="1" objects="1" scenarios="1" formatCells="0" formatColumns="0" formatRows="0" sort="0" autoFilter="0"/>
  <autoFilter ref="C79:K88"/>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2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93</v>
      </c>
      <c r="G1" s="400" t="s">
        <v>94</v>
      </c>
      <c r="H1" s="400"/>
      <c r="I1" s="115"/>
      <c r="J1" s="114" t="s">
        <v>95</v>
      </c>
      <c r="K1" s="113" t="s">
        <v>96</v>
      </c>
      <c r="L1" s="114" t="s">
        <v>97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92"/>
      <c r="M2" s="392"/>
      <c r="N2" s="392"/>
      <c r="O2" s="392"/>
      <c r="P2" s="392"/>
      <c r="Q2" s="392"/>
      <c r="R2" s="392"/>
      <c r="S2" s="392"/>
      <c r="T2" s="392"/>
      <c r="U2" s="392"/>
      <c r="V2" s="392"/>
      <c r="AT2" s="24" t="s">
        <v>86</v>
      </c>
    </row>
    <row r="3" spans="2:46" ht="6.9" customHeight="1">
      <c r="B3" s="25"/>
      <c r="C3" s="26"/>
      <c r="D3" s="26"/>
      <c r="E3" s="26"/>
      <c r="F3" s="26"/>
      <c r="G3" s="26"/>
      <c r="H3" s="26"/>
      <c r="I3" s="116"/>
      <c r="J3" s="26"/>
      <c r="K3" s="27"/>
      <c r="AT3" s="24" t="s">
        <v>83</v>
      </c>
    </row>
    <row r="4" spans="2:46" ht="36.9" customHeight="1">
      <c r="B4" s="28"/>
      <c r="C4" s="29"/>
      <c r="D4" s="30" t="s">
        <v>98</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22.5" customHeight="1">
      <c r="B7" s="28"/>
      <c r="C7" s="29"/>
      <c r="D7" s="29"/>
      <c r="E7" s="393" t="str">
        <f>'Rekapitulace stavby'!K6</f>
        <v>Obnova budovy NZM Praha - rekonstrukce šatny údržby</v>
      </c>
      <c r="F7" s="394"/>
      <c r="G7" s="394"/>
      <c r="H7" s="394"/>
      <c r="I7" s="117"/>
      <c r="J7" s="29"/>
      <c r="K7" s="31"/>
    </row>
    <row r="8" spans="2:11" s="1" customFormat="1" ht="13.2">
      <c r="B8" s="41"/>
      <c r="C8" s="42"/>
      <c r="D8" s="37" t="s">
        <v>99</v>
      </c>
      <c r="E8" s="42"/>
      <c r="F8" s="42"/>
      <c r="G8" s="42"/>
      <c r="H8" s="42"/>
      <c r="I8" s="118"/>
      <c r="J8" s="42"/>
      <c r="K8" s="45"/>
    </row>
    <row r="9" spans="2:11" s="1" customFormat="1" ht="36.9" customHeight="1">
      <c r="B9" s="41"/>
      <c r="C9" s="42"/>
      <c r="D9" s="42"/>
      <c r="E9" s="395" t="s">
        <v>151</v>
      </c>
      <c r="F9" s="396"/>
      <c r="G9" s="396"/>
      <c r="H9" s="396"/>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21</v>
      </c>
      <c r="G11" s="42"/>
      <c r="H11" s="42"/>
      <c r="I11" s="119" t="s">
        <v>22</v>
      </c>
      <c r="J11" s="35" t="s">
        <v>21</v>
      </c>
      <c r="K11" s="45"/>
    </row>
    <row r="12" spans="2:11" s="1" customFormat="1" ht="14.4" customHeight="1">
      <c r="B12" s="41"/>
      <c r="C12" s="42"/>
      <c r="D12" s="37" t="s">
        <v>23</v>
      </c>
      <c r="E12" s="42"/>
      <c r="F12" s="35" t="s">
        <v>101</v>
      </c>
      <c r="G12" s="42"/>
      <c r="H12" s="42"/>
      <c r="I12" s="119" t="s">
        <v>25</v>
      </c>
      <c r="J12" s="120" t="str">
        <f>'Rekapitulace stavby'!AN8</f>
        <v>16. 9. 2019</v>
      </c>
      <c r="K12" s="45"/>
    </row>
    <row r="13" spans="2:11" s="1" customFormat="1" ht="10.8" customHeight="1">
      <c r="B13" s="41"/>
      <c r="C13" s="42"/>
      <c r="D13" s="42"/>
      <c r="E13" s="42"/>
      <c r="F13" s="42"/>
      <c r="G13" s="42"/>
      <c r="H13" s="42"/>
      <c r="I13" s="118"/>
      <c r="J13" s="42"/>
      <c r="K13" s="45"/>
    </row>
    <row r="14" spans="2:11" s="1" customFormat="1" ht="14.4" customHeight="1">
      <c r="B14" s="41"/>
      <c r="C14" s="42"/>
      <c r="D14" s="37" t="s">
        <v>27</v>
      </c>
      <c r="E14" s="42"/>
      <c r="F14" s="42"/>
      <c r="G14" s="42"/>
      <c r="H14" s="42"/>
      <c r="I14" s="119" t="s">
        <v>28</v>
      </c>
      <c r="J14" s="35" t="str">
        <f>IF('Rekapitulace stavby'!AN10="","",'Rekapitulace stavby'!AN10)</f>
        <v>75075741</v>
      </c>
      <c r="K14" s="45"/>
    </row>
    <row r="15" spans="2:11" s="1" customFormat="1" ht="18" customHeight="1">
      <c r="B15" s="41"/>
      <c r="C15" s="42"/>
      <c r="D15" s="42"/>
      <c r="E15" s="35" t="str">
        <f>IF('Rekapitulace stavby'!E11="","",'Rekapitulace stavby'!E11)</f>
        <v>Národní zemědělské muzeum, Kostelní 44, Praha 7</v>
      </c>
      <c r="F15" s="42"/>
      <c r="G15" s="42"/>
      <c r="H15" s="42"/>
      <c r="I15" s="119" t="s">
        <v>31</v>
      </c>
      <c r="J15" s="35" t="str">
        <f>IF('Rekapitulace stavby'!AN11="","",'Rekapitulace stavby'!AN11)</f>
        <v/>
      </c>
      <c r="K15" s="45"/>
    </row>
    <row r="16" spans="2:11" s="1" customFormat="1" ht="6.9" customHeight="1">
      <c r="B16" s="41"/>
      <c r="C16" s="42"/>
      <c r="D16" s="42"/>
      <c r="E16" s="42"/>
      <c r="F16" s="42"/>
      <c r="G16" s="42"/>
      <c r="H16" s="42"/>
      <c r="I16" s="118"/>
      <c r="J16" s="42"/>
      <c r="K16" s="45"/>
    </row>
    <row r="17" spans="2:11" s="1" customFormat="1" ht="14.4" customHeight="1">
      <c r="B17" s="41"/>
      <c r="C17" s="42"/>
      <c r="D17" s="37" t="s">
        <v>32</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34</v>
      </c>
      <c r="E20" s="42"/>
      <c r="F20" s="42"/>
      <c r="G20" s="42"/>
      <c r="H20" s="42"/>
      <c r="I20" s="119" t="s">
        <v>28</v>
      </c>
      <c r="J20" s="35" t="str">
        <f>IF('Rekapitulace stavby'!AN16="","",'Rekapitulace stavby'!AN16)</f>
        <v>15939006</v>
      </c>
      <c r="K20" s="45"/>
    </row>
    <row r="21" spans="2:11" s="1" customFormat="1" ht="18" customHeight="1">
      <c r="B21" s="41"/>
      <c r="C21" s="42"/>
      <c r="D21" s="42"/>
      <c r="E21" s="35" t="str">
        <f>IF('Rekapitulace stavby'!E17="","",'Rekapitulace stavby'!E17)</f>
        <v>ARCH TECH, K Noskovně 148, Praha 6</v>
      </c>
      <c r="F21" s="42"/>
      <c r="G21" s="42"/>
      <c r="H21" s="42"/>
      <c r="I21" s="119" t="s">
        <v>31</v>
      </c>
      <c r="J21" s="35" t="str">
        <f>IF('Rekapitulace stavby'!AN17="","",'Rekapitulace stavby'!AN17)</f>
        <v/>
      </c>
      <c r="K21" s="45"/>
    </row>
    <row r="22" spans="2:11" s="1" customFormat="1" ht="6.9" customHeight="1">
      <c r="B22" s="41"/>
      <c r="C22" s="42"/>
      <c r="D22" s="42"/>
      <c r="E22" s="42"/>
      <c r="F22" s="42"/>
      <c r="G22" s="42"/>
      <c r="H22" s="42"/>
      <c r="I22" s="118"/>
      <c r="J22" s="42"/>
      <c r="K22" s="45"/>
    </row>
    <row r="23" spans="2:11" s="1" customFormat="1" ht="14.4" customHeight="1">
      <c r="B23" s="41"/>
      <c r="C23" s="42"/>
      <c r="D23" s="37" t="s">
        <v>38</v>
      </c>
      <c r="E23" s="42"/>
      <c r="F23" s="42"/>
      <c r="G23" s="42"/>
      <c r="H23" s="42"/>
      <c r="I23" s="118"/>
      <c r="J23" s="42"/>
      <c r="K23" s="45"/>
    </row>
    <row r="24" spans="2:11" s="6" customFormat="1" ht="22.5" customHeight="1">
      <c r="B24" s="121"/>
      <c r="C24" s="122"/>
      <c r="D24" s="122"/>
      <c r="E24" s="362" t="s">
        <v>21</v>
      </c>
      <c r="F24" s="362"/>
      <c r="G24" s="362"/>
      <c r="H24" s="362"/>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ROUND(J89,2)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41</v>
      </c>
      <c r="G29" s="42"/>
      <c r="H29" s="42"/>
      <c r="I29" s="129" t="s">
        <v>40</v>
      </c>
      <c r="J29" s="46" t="s">
        <v>42</v>
      </c>
      <c r="K29" s="45"/>
    </row>
    <row r="30" spans="2:11" s="1" customFormat="1" ht="14.4" customHeight="1">
      <c r="B30" s="41"/>
      <c r="C30" s="42"/>
      <c r="D30" s="49" t="s">
        <v>43</v>
      </c>
      <c r="E30" s="49" t="s">
        <v>44</v>
      </c>
      <c r="F30" s="130">
        <f>ROUND(SUM(BE89:BE227),2)</f>
        <v>0</v>
      </c>
      <c r="G30" s="42"/>
      <c r="H30" s="42"/>
      <c r="I30" s="131">
        <v>0.21</v>
      </c>
      <c r="J30" s="130">
        <f>ROUND(ROUND((SUM(BE89:BE227)),2)*I30,2)</f>
        <v>0</v>
      </c>
      <c r="K30" s="45"/>
    </row>
    <row r="31" spans="2:11" s="1" customFormat="1" ht="14.4" customHeight="1">
      <c r="B31" s="41"/>
      <c r="C31" s="42"/>
      <c r="D31" s="42"/>
      <c r="E31" s="49" t="s">
        <v>45</v>
      </c>
      <c r="F31" s="130">
        <f>ROUND(SUM(BF89:BF227),2)</f>
        <v>0</v>
      </c>
      <c r="G31" s="42"/>
      <c r="H31" s="42"/>
      <c r="I31" s="131">
        <v>0.15</v>
      </c>
      <c r="J31" s="130">
        <f>ROUND(ROUND((SUM(BF89:BF227)),2)*I31,2)</f>
        <v>0</v>
      </c>
      <c r="K31" s="45"/>
    </row>
    <row r="32" spans="2:11" s="1" customFormat="1" ht="14.4" customHeight="1" hidden="1">
      <c r="B32" s="41"/>
      <c r="C32" s="42"/>
      <c r="D32" s="42"/>
      <c r="E32" s="49" t="s">
        <v>46</v>
      </c>
      <c r="F32" s="130">
        <f>ROUND(SUM(BG89:BG227),2)</f>
        <v>0</v>
      </c>
      <c r="G32" s="42"/>
      <c r="H32" s="42"/>
      <c r="I32" s="131">
        <v>0.21</v>
      </c>
      <c r="J32" s="130">
        <v>0</v>
      </c>
      <c r="K32" s="45"/>
    </row>
    <row r="33" spans="2:11" s="1" customFormat="1" ht="14.4" customHeight="1" hidden="1">
      <c r="B33" s="41"/>
      <c r="C33" s="42"/>
      <c r="D33" s="42"/>
      <c r="E33" s="49" t="s">
        <v>47</v>
      </c>
      <c r="F33" s="130">
        <f>ROUND(SUM(BH89:BH227),2)</f>
        <v>0</v>
      </c>
      <c r="G33" s="42"/>
      <c r="H33" s="42"/>
      <c r="I33" s="131">
        <v>0.15</v>
      </c>
      <c r="J33" s="130">
        <v>0</v>
      </c>
      <c r="K33" s="45"/>
    </row>
    <row r="34" spans="2:11" s="1" customFormat="1" ht="14.4" customHeight="1" hidden="1">
      <c r="B34" s="41"/>
      <c r="C34" s="42"/>
      <c r="D34" s="42"/>
      <c r="E34" s="49" t="s">
        <v>48</v>
      </c>
      <c r="F34" s="130">
        <f>ROUND(SUM(BI89:BI227),2)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102</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3" t="str">
        <f>E7</f>
        <v>Obnova budovy NZM Praha - rekonstrukce šatny údržby</v>
      </c>
      <c r="F45" s="394"/>
      <c r="G45" s="394"/>
      <c r="H45" s="394"/>
      <c r="I45" s="118"/>
      <c r="J45" s="42"/>
      <c r="K45" s="45"/>
    </row>
    <row r="46" spans="2:11" s="1" customFormat="1" ht="14.4" customHeight="1">
      <c r="B46" s="41"/>
      <c r="C46" s="37" t="s">
        <v>99</v>
      </c>
      <c r="D46" s="42"/>
      <c r="E46" s="42"/>
      <c r="F46" s="42"/>
      <c r="G46" s="42"/>
      <c r="H46" s="42"/>
      <c r="I46" s="118"/>
      <c r="J46" s="42"/>
      <c r="K46" s="45"/>
    </row>
    <row r="47" spans="2:11" s="1" customFormat="1" ht="23.25" customHeight="1">
      <c r="B47" s="41"/>
      <c r="C47" s="42"/>
      <c r="D47" s="42"/>
      <c r="E47" s="395" t="str">
        <f>E9</f>
        <v>SO 01a - Stavební práce</v>
      </c>
      <c r="F47" s="396"/>
      <c r="G47" s="396"/>
      <c r="H47" s="396"/>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16. 9. 2019</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Národní zemědělské muzeum, Kostelní 44, Praha 7</v>
      </c>
      <c r="G51" s="42"/>
      <c r="H51" s="42"/>
      <c r="I51" s="119" t="s">
        <v>34</v>
      </c>
      <c r="J51" s="35" t="str">
        <f>E21</f>
        <v>ARCH TECH, K Noskovně 148, Praha 6</v>
      </c>
      <c r="K51" s="45"/>
    </row>
    <row r="52" spans="2:11" s="1" customFormat="1" ht="14.4"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J89</f>
        <v>0</v>
      </c>
      <c r="K56" s="45"/>
      <c r="AU56" s="24" t="s">
        <v>106</v>
      </c>
    </row>
    <row r="57" spans="2:11" s="7" customFormat="1" ht="24.9" customHeight="1">
      <c r="B57" s="149"/>
      <c r="C57" s="150"/>
      <c r="D57" s="151" t="s">
        <v>152</v>
      </c>
      <c r="E57" s="152"/>
      <c r="F57" s="152"/>
      <c r="G57" s="152"/>
      <c r="H57" s="152"/>
      <c r="I57" s="153"/>
      <c r="J57" s="154">
        <f>J90</f>
        <v>0</v>
      </c>
      <c r="K57" s="155"/>
    </row>
    <row r="58" spans="2:11" s="8" customFormat="1" ht="19.95" customHeight="1">
      <c r="B58" s="156"/>
      <c r="C58" s="157"/>
      <c r="D58" s="158" t="s">
        <v>153</v>
      </c>
      <c r="E58" s="159"/>
      <c r="F58" s="159"/>
      <c r="G58" s="159"/>
      <c r="H58" s="159"/>
      <c r="I58" s="160"/>
      <c r="J58" s="161">
        <f>J91</f>
        <v>0</v>
      </c>
      <c r="K58" s="162"/>
    </row>
    <row r="59" spans="2:11" s="8" customFormat="1" ht="19.95" customHeight="1">
      <c r="B59" s="156"/>
      <c r="C59" s="157"/>
      <c r="D59" s="158" t="s">
        <v>154</v>
      </c>
      <c r="E59" s="159"/>
      <c r="F59" s="159"/>
      <c r="G59" s="159"/>
      <c r="H59" s="159"/>
      <c r="I59" s="160"/>
      <c r="J59" s="161">
        <f>J108</f>
        <v>0</v>
      </c>
      <c r="K59" s="162"/>
    </row>
    <row r="60" spans="2:11" s="8" customFormat="1" ht="19.95" customHeight="1">
      <c r="B60" s="156"/>
      <c r="C60" s="157"/>
      <c r="D60" s="158" t="s">
        <v>155</v>
      </c>
      <c r="E60" s="159"/>
      <c r="F60" s="159"/>
      <c r="G60" s="159"/>
      <c r="H60" s="159"/>
      <c r="I60" s="160"/>
      <c r="J60" s="161">
        <f>J114</f>
        <v>0</v>
      </c>
      <c r="K60" s="162"/>
    </row>
    <row r="61" spans="2:11" s="8" customFormat="1" ht="19.95" customHeight="1">
      <c r="B61" s="156"/>
      <c r="C61" s="157"/>
      <c r="D61" s="158" t="s">
        <v>156</v>
      </c>
      <c r="E61" s="159"/>
      <c r="F61" s="159"/>
      <c r="G61" s="159"/>
      <c r="H61" s="159"/>
      <c r="I61" s="160"/>
      <c r="J61" s="161">
        <f>J158</f>
        <v>0</v>
      </c>
      <c r="K61" s="162"/>
    </row>
    <row r="62" spans="2:11" s="7" customFormat="1" ht="24.9" customHeight="1">
      <c r="B62" s="149"/>
      <c r="C62" s="150"/>
      <c r="D62" s="151" t="s">
        <v>157</v>
      </c>
      <c r="E62" s="152"/>
      <c r="F62" s="152"/>
      <c r="G62" s="152"/>
      <c r="H62" s="152"/>
      <c r="I62" s="153"/>
      <c r="J62" s="154">
        <f>J161</f>
        <v>0</v>
      </c>
      <c r="K62" s="155"/>
    </row>
    <row r="63" spans="2:11" s="8" customFormat="1" ht="19.95" customHeight="1">
      <c r="B63" s="156"/>
      <c r="C63" s="157"/>
      <c r="D63" s="158" t="s">
        <v>158</v>
      </c>
      <c r="E63" s="159"/>
      <c r="F63" s="159"/>
      <c r="G63" s="159"/>
      <c r="H63" s="159"/>
      <c r="I63" s="160"/>
      <c r="J63" s="161">
        <f>J162</f>
        <v>0</v>
      </c>
      <c r="K63" s="162"/>
    </row>
    <row r="64" spans="2:11" s="8" customFormat="1" ht="19.95" customHeight="1">
      <c r="B64" s="156"/>
      <c r="C64" s="157"/>
      <c r="D64" s="158" t="s">
        <v>159</v>
      </c>
      <c r="E64" s="159"/>
      <c r="F64" s="159"/>
      <c r="G64" s="159"/>
      <c r="H64" s="159"/>
      <c r="I64" s="160"/>
      <c r="J64" s="161">
        <f>J169</f>
        <v>0</v>
      </c>
      <c r="K64" s="162"/>
    </row>
    <row r="65" spans="2:11" s="8" customFormat="1" ht="19.95" customHeight="1">
      <c r="B65" s="156"/>
      <c r="C65" s="157"/>
      <c r="D65" s="158" t="s">
        <v>160</v>
      </c>
      <c r="E65" s="159"/>
      <c r="F65" s="159"/>
      <c r="G65" s="159"/>
      <c r="H65" s="159"/>
      <c r="I65" s="160"/>
      <c r="J65" s="161">
        <f>J174</f>
        <v>0</v>
      </c>
      <c r="K65" s="162"/>
    </row>
    <row r="66" spans="2:11" s="8" customFormat="1" ht="19.95" customHeight="1">
      <c r="B66" s="156"/>
      <c r="C66" s="157"/>
      <c r="D66" s="158" t="s">
        <v>161</v>
      </c>
      <c r="E66" s="159"/>
      <c r="F66" s="159"/>
      <c r="G66" s="159"/>
      <c r="H66" s="159"/>
      <c r="I66" s="160"/>
      <c r="J66" s="161">
        <f>J177</f>
        <v>0</v>
      </c>
      <c r="K66" s="162"/>
    </row>
    <row r="67" spans="2:11" s="8" customFormat="1" ht="19.95" customHeight="1">
      <c r="B67" s="156"/>
      <c r="C67" s="157"/>
      <c r="D67" s="158" t="s">
        <v>162</v>
      </c>
      <c r="E67" s="159"/>
      <c r="F67" s="159"/>
      <c r="G67" s="159"/>
      <c r="H67" s="159"/>
      <c r="I67" s="160"/>
      <c r="J67" s="161">
        <f>J197</f>
        <v>0</v>
      </c>
      <c r="K67" s="162"/>
    </row>
    <row r="68" spans="2:11" s="8" customFormat="1" ht="19.95" customHeight="1">
      <c r="B68" s="156"/>
      <c r="C68" s="157"/>
      <c r="D68" s="158" t="s">
        <v>163</v>
      </c>
      <c r="E68" s="159"/>
      <c r="F68" s="159"/>
      <c r="G68" s="159"/>
      <c r="H68" s="159"/>
      <c r="I68" s="160"/>
      <c r="J68" s="161">
        <f>J211</f>
        <v>0</v>
      </c>
      <c r="K68" s="162"/>
    </row>
    <row r="69" spans="2:11" s="8" customFormat="1" ht="19.95" customHeight="1">
      <c r="B69" s="156"/>
      <c r="C69" s="157"/>
      <c r="D69" s="158" t="s">
        <v>164</v>
      </c>
      <c r="E69" s="159"/>
      <c r="F69" s="159"/>
      <c r="G69" s="159"/>
      <c r="H69" s="159"/>
      <c r="I69" s="160"/>
      <c r="J69" s="161">
        <f>J220</f>
        <v>0</v>
      </c>
      <c r="K69" s="162"/>
    </row>
    <row r="70" spans="2:11" s="1" customFormat="1" ht="21.75" customHeight="1">
      <c r="B70" s="41"/>
      <c r="C70" s="42"/>
      <c r="D70" s="42"/>
      <c r="E70" s="42"/>
      <c r="F70" s="42"/>
      <c r="G70" s="42"/>
      <c r="H70" s="42"/>
      <c r="I70" s="118"/>
      <c r="J70" s="42"/>
      <c r="K70" s="45"/>
    </row>
    <row r="71" spans="2:11" s="1" customFormat="1" ht="6.9" customHeight="1">
      <c r="B71" s="56"/>
      <c r="C71" s="57"/>
      <c r="D71" s="57"/>
      <c r="E71" s="57"/>
      <c r="F71" s="57"/>
      <c r="G71" s="57"/>
      <c r="H71" s="57"/>
      <c r="I71" s="139"/>
      <c r="J71" s="57"/>
      <c r="K71" s="58"/>
    </row>
    <row r="75" spans="2:12" s="1" customFormat="1" ht="6.9" customHeight="1">
      <c r="B75" s="59"/>
      <c r="C75" s="60"/>
      <c r="D75" s="60"/>
      <c r="E75" s="60"/>
      <c r="F75" s="60"/>
      <c r="G75" s="60"/>
      <c r="H75" s="60"/>
      <c r="I75" s="142"/>
      <c r="J75" s="60"/>
      <c r="K75" s="60"/>
      <c r="L75" s="61"/>
    </row>
    <row r="76" spans="2:12" s="1" customFormat="1" ht="36.9" customHeight="1">
      <c r="B76" s="41"/>
      <c r="C76" s="62" t="s">
        <v>111</v>
      </c>
      <c r="D76" s="63"/>
      <c r="E76" s="63"/>
      <c r="F76" s="63"/>
      <c r="G76" s="63"/>
      <c r="H76" s="63"/>
      <c r="I76" s="163"/>
      <c r="J76" s="63"/>
      <c r="K76" s="63"/>
      <c r="L76" s="61"/>
    </row>
    <row r="77" spans="2:12" s="1" customFormat="1" ht="6.9" customHeight="1">
      <c r="B77" s="41"/>
      <c r="C77" s="63"/>
      <c r="D77" s="63"/>
      <c r="E77" s="63"/>
      <c r="F77" s="63"/>
      <c r="G77" s="63"/>
      <c r="H77" s="63"/>
      <c r="I77" s="163"/>
      <c r="J77" s="63"/>
      <c r="K77" s="63"/>
      <c r="L77" s="61"/>
    </row>
    <row r="78" spans="2:12" s="1" customFormat="1" ht="14.4" customHeight="1">
      <c r="B78" s="41"/>
      <c r="C78" s="65" t="s">
        <v>18</v>
      </c>
      <c r="D78" s="63"/>
      <c r="E78" s="63"/>
      <c r="F78" s="63"/>
      <c r="G78" s="63"/>
      <c r="H78" s="63"/>
      <c r="I78" s="163"/>
      <c r="J78" s="63"/>
      <c r="K78" s="63"/>
      <c r="L78" s="61"/>
    </row>
    <row r="79" spans="2:12" s="1" customFormat="1" ht="22.5" customHeight="1">
      <c r="B79" s="41"/>
      <c r="C79" s="63"/>
      <c r="D79" s="63"/>
      <c r="E79" s="397" t="str">
        <f>E7</f>
        <v>Obnova budovy NZM Praha - rekonstrukce šatny údržby</v>
      </c>
      <c r="F79" s="398"/>
      <c r="G79" s="398"/>
      <c r="H79" s="398"/>
      <c r="I79" s="163"/>
      <c r="J79" s="63"/>
      <c r="K79" s="63"/>
      <c r="L79" s="61"/>
    </row>
    <row r="80" spans="2:12" s="1" customFormat="1" ht="14.4" customHeight="1">
      <c r="B80" s="41"/>
      <c r="C80" s="65" t="s">
        <v>99</v>
      </c>
      <c r="D80" s="63"/>
      <c r="E80" s="63"/>
      <c r="F80" s="63"/>
      <c r="G80" s="63"/>
      <c r="H80" s="63"/>
      <c r="I80" s="163"/>
      <c r="J80" s="63"/>
      <c r="K80" s="63"/>
      <c r="L80" s="61"/>
    </row>
    <row r="81" spans="2:12" s="1" customFormat="1" ht="23.25" customHeight="1">
      <c r="B81" s="41"/>
      <c r="C81" s="63"/>
      <c r="D81" s="63"/>
      <c r="E81" s="373" t="str">
        <f>E9</f>
        <v>SO 01a - Stavební práce</v>
      </c>
      <c r="F81" s="399"/>
      <c r="G81" s="399"/>
      <c r="H81" s="399"/>
      <c r="I81" s="163"/>
      <c r="J81" s="63"/>
      <c r="K81" s="63"/>
      <c r="L81" s="61"/>
    </row>
    <row r="82" spans="2:12" s="1" customFormat="1" ht="6.9" customHeight="1">
      <c r="B82" s="41"/>
      <c r="C82" s="63"/>
      <c r="D82" s="63"/>
      <c r="E82" s="63"/>
      <c r="F82" s="63"/>
      <c r="G82" s="63"/>
      <c r="H82" s="63"/>
      <c r="I82" s="163"/>
      <c r="J82" s="63"/>
      <c r="K82" s="63"/>
      <c r="L82" s="61"/>
    </row>
    <row r="83" spans="2:12" s="1" customFormat="1" ht="18" customHeight="1">
      <c r="B83" s="41"/>
      <c r="C83" s="65" t="s">
        <v>23</v>
      </c>
      <c r="D83" s="63"/>
      <c r="E83" s="63"/>
      <c r="F83" s="164" t="str">
        <f>F12</f>
        <v xml:space="preserve"> </v>
      </c>
      <c r="G83" s="63"/>
      <c r="H83" s="63"/>
      <c r="I83" s="165" t="s">
        <v>25</v>
      </c>
      <c r="J83" s="73" t="str">
        <f>IF(J12="","",J12)</f>
        <v>16. 9. 2019</v>
      </c>
      <c r="K83" s="63"/>
      <c r="L83" s="61"/>
    </row>
    <row r="84" spans="2:12" s="1" customFormat="1" ht="6.9" customHeight="1">
      <c r="B84" s="41"/>
      <c r="C84" s="63"/>
      <c r="D84" s="63"/>
      <c r="E84" s="63"/>
      <c r="F84" s="63"/>
      <c r="G84" s="63"/>
      <c r="H84" s="63"/>
      <c r="I84" s="163"/>
      <c r="J84" s="63"/>
      <c r="K84" s="63"/>
      <c r="L84" s="61"/>
    </row>
    <row r="85" spans="2:12" s="1" customFormat="1" ht="13.2">
      <c r="B85" s="41"/>
      <c r="C85" s="65" t="s">
        <v>27</v>
      </c>
      <c r="D85" s="63"/>
      <c r="E85" s="63"/>
      <c r="F85" s="164" t="str">
        <f>E15</f>
        <v>Národní zemědělské muzeum, Kostelní 44, Praha 7</v>
      </c>
      <c r="G85" s="63"/>
      <c r="H85" s="63"/>
      <c r="I85" s="165" t="s">
        <v>34</v>
      </c>
      <c r="J85" s="164" t="str">
        <f>E21</f>
        <v>ARCH TECH, K Noskovně 148, Praha 6</v>
      </c>
      <c r="K85" s="63"/>
      <c r="L85" s="61"/>
    </row>
    <row r="86" spans="2:12" s="1" customFormat="1" ht="14.4" customHeight="1">
      <c r="B86" s="41"/>
      <c r="C86" s="65" t="s">
        <v>32</v>
      </c>
      <c r="D86" s="63"/>
      <c r="E86" s="63"/>
      <c r="F86" s="164" t="str">
        <f>IF(E18="","",E18)</f>
        <v/>
      </c>
      <c r="G86" s="63"/>
      <c r="H86" s="63"/>
      <c r="I86" s="163"/>
      <c r="J86" s="63"/>
      <c r="K86" s="63"/>
      <c r="L86" s="61"/>
    </row>
    <row r="87" spans="2:12" s="1" customFormat="1" ht="10.35" customHeight="1">
      <c r="B87" s="41"/>
      <c r="C87" s="63"/>
      <c r="D87" s="63"/>
      <c r="E87" s="63"/>
      <c r="F87" s="63"/>
      <c r="G87" s="63"/>
      <c r="H87" s="63"/>
      <c r="I87" s="163"/>
      <c r="J87" s="63"/>
      <c r="K87" s="63"/>
      <c r="L87" s="61"/>
    </row>
    <row r="88" spans="2:20" s="9" customFormat="1" ht="29.25" customHeight="1">
      <c r="B88" s="166"/>
      <c r="C88" s="167" t="s">
        <v>112</v>
      </c>
      <c r="D88" s="168" t="s">
        <v>58</v>
      </c>
      <c r="E88" s="168" t="s">
        <v>54</v>
      </c>
      <c r="F88" s="168" t="s">
        <v>113</v>
      </c>
      <c r="G88" s="168" t="s">
        <v>114</v>
      </c>
      <c r="H88" s="168" t="s">
        <v>115</v>
      </c>
      <c r="I88" s="169" t="s">
        <v>116</v>
      </c>
      <c r="J88" s="168" t="s">
        <v>104</v>
      </c>
      <c r="K88" s="170" t="s">
        <v>117</v>
      </c>
      <c r="L88" s="171"/>
      <c r="M88" s="81" t="s">
        <v>118</v>
      </c>
      <c r="N88" s="82" t="s">
        <v>43</v>
      </c>
      <c r="O88" s="82" t="s">
        <v>119</v>
      </c>
      <c r="P88" s="82" t="s">
        <v>120</v>
      </c>
      <c r="Q88" s="82" t="s">
        <v>121</v>
      </c>
      <c r="R88" s="82" t="s">
        <v>122</v>
      </c>
      <c r="S88" s="82" t="s">
        <v>123</v>
      </c>
      <c r="T88" s="83" t="s">
        <v>124</v>
      </c>
    </row>
    <row r="89" spans="2:63" s="1" customFormat="1" ht="29.25" customHeight="1">
      <c r="B89" s="41"/>
      <c r="C89" s="87" t="s">
        <v>105</v>
      </c>
      <c r="D89" s="63"/>
      <c r="E89" s="63"/>
      <c r="F89" s="63"/>
      <c r="G89" s="63"/>
      <c r="H89" s="63"/>
      <c r="I89" s="163"/>
      <c r="J89" s="172">
        <f>BK89</f>
        <v>0</v>
      </c>
      <c r="K89" s="63"/>
      <c r="L89" s="61"/>
      <c r="M89" s="84"/>
      <c r="N89" s="85"/>
      <c r="O89" s="85"/>
      <c r="P89" s="173">
        <f>P90+P161</f>
        <v>0</v>
      </c>
      <c r="Q89" s="85"/>
      <c r="R89" s="173">
        <f>R90+R161</f>
        <v>2.18450214</v>
      </c>
      <c r="S89" s="85"/>
      <c r="T89" s="174">
        <f>T90+T161</f>
        <v>2.302064</v>
      </c>
      <c r="AT89" s="24" t="s">
        <v>72</v>
      </c>
      <c r="AU89" s="24" t="s">
        <v>106</v>
      </c>
      <c r="BK89" s="175">
        <f>BK90+BK161</f>
        <v>0</v>
      </c>
    </row>
    <row r="90" spans="2:63" s="10" customFormat="1" ht="37.35" customHeight="1">
      <c r="B90" s="176"/>
      <c r="C90" s="177"/>
      <c r="D90" s="178" t="s">
        <v>72</v>
      </c>
      <c r="E90" s="179" t="s">
        <v>165</v>
      </c>
      <c r="F90" s="179" t="s">
        <v>166</v>
      </c>
      <c r="G90" s="177"/>
      <c r="H90" s="177"/>
      <c r="I90" s="180"/>
      <c r="J90" s="181">
        <f>BK90</f>
        <v>0</v>
      </c>
      <c r="K90" s="177"/>
      <c r="L90" s="182"/>
      <c r="M90" s="183"/>
      <c r="N90" s="184"/>
      <c r="O90" s="184"/>
      <c r="P90" s="185">
        <f>P91+P108+P114+P158</f>
        <v>0</v>
      </c>
      <c r="Q90" s="184"/>
      <c r="R90" s="185">
        <f>R91+R108+R114+R158</f>
        <v>0.76800934</v>
      </c>
      <c r="S90" s="184"/>
      <c r="T90" s="186">
        <f>T91+T108+T114+T158</f>
        <v>2.302064</v>
      </c>
      <c r="AR90" s="187" t="s">
        <v>81</v>
      </c>
      <c r="AT90" s="188" t="s">
        <v>72</v>
      </c>
      <c r="AU90" s="188" t="s">
        <v>73</v>
      </c>
      <c r="AY90" s="187" t="s">
        <v>127</v>
      </c>
      <c r="BK90" s="189">
        <f>BK91+BK108+BK114+BK158</f>
        <v>0</v>
      </c>
    </row>
    <row r="91" spans="2:63" s="10" customFormat="1" ht="19.95" customHeight="1">
      <c r="B91" s="176"/>
      <c r="C91" s="177"/>
      <c r="D91" s="190" t="s">
        <v>72</v>
      </c>
      <c r="E91" s="191" t="s">
        <v>167</v>
      </c>
      <c r="F91" s="191" t="s">
        <v>168</v>
      </c>
      <c r="G91" s="177"/>
      <c r="H91" s="177"/>
      <c r="I91" s="180"/>
      <c r="J91" s="192">
        <f>BK91</f>
        <v>0</v>
      </c>
      <c r="K91" s="177"/>
      <c r="L91" s="182"/>
      <c r="M91" s="183"/>
      <c r="N91" s="184"/>
      <c r="O91" s="184"/>
      <c r="P91" s="185">
        <f>SUM(P92:P107)</f>
        <v>0</v>
      </c>
      <c r="Q91" s="184"/>
      <c r="R91" s="185">
        <f>SUM(R92:R107)</f>
        <v>0.76707254</v>
      </c>
      <c r="S91" s="184"/>
      <c r="T91" s="186">
        <f>SUM(T92:T107)</f>
        <v>0</v>
      </c>
      <c r="AR91" s="187" t="s">
        <v>81</v>
      </c>
      <c r="AT91" s="188" t="s">
        <v>72</v>
      </c>
      <c r="AU91" s="188" t="s">
        <v>81</v>
      </c>
      <c r="AY91" s="187" t="s">
        <v>127</v>
      </c>
      <c r="BK91" s="189">
        <f>SUM(BK92:BK107)</f>
        <v>0</v>
      </c>
    </row>
    <row r="92" spans="2:65" s="1" customFormat="1" ht="31.5" customHeight="1">
      <c r="B92" s="41"/>
      <c r="C92" s="193" t="s">
        <v>81</v>
      </c>
      <c r="D92" s="193" t="s">
        <v>130</v>
      </c>
      <c r="E92" s="194" t="s">
        <v>169</v>
      </c>
      <c r="F92" s="195" t="s">
        <v>170</v>
      </c>
      <c r="G92" s="196" t="s">
        <v>171</v>
      </c>
      <c r="H92" s="197">
        <v>23.42</v>
      </c>
      <c r="I92" s="198"/>
      <c r="J92" s="199">
        <f>ROUND(I92*H92,2)</f>
        <v>0</v>
      </c>
      <c r="K92" s="195" t="s">
        <v>134</v>
      </c>
      <c r="L92" s="61"/>
      <c r="M92" s="200" t="s">
        <v>21</v>
      </c>
      <c r="N92" s="201" t="s">
        <v>44</v>
      </c>
      <c r="O92" s="42"/>
      <c r="P92" s="202">
        <f>O92*H92</f>
        <v>0</v>
      </c>
      <c r="Q92" s="202">
        <v>0.00489</v>
      </c>
      <c r="R92" s="202">
        <f>Q92*H92</f>
        <v>0.11452380000000001</v>
      </c>
      <c r="S92" s="202">
        <v>0</v>
      </c>
      <c r="T92" s="203">
        <f>S92*H92</f>
        <v>0</v>
      </c>
      <c r="AR92" s="24" t="s">
        <v>172</v>
      </c>
      <c r="AT92" s="24" t="s">
        <v>130</v>
      </c>
      <c r="AU92" s="24" t="s">
        <v>83</v>
      </c>
      <c r="AY92" s="24" t="s">
        <v>127</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172</v>
      </c>
      <c r="BM92" s="24" t="s">
        <v>173</v>
      </c>
    </row>
    <row r="93" spans="2:51" s="11" customFormat="1" ht="12">
      <c r="B93" s="210"/>
      <c r="C93" s="211"/>
      <c r="D93" s="205" t="s">
        <v>174</v>
      </c>
      <c r="E93" s="212" t="s">
        <v>21</v>
      </c>
      <c r="F93" s="213" t="s">
        <v>175</v>
      </c>
      <c r="G93" s="211"/>
      <c r="H93" s="214" t="s">
        <v>21</v>
      </c>
      <c r="I93" s="215"/>
      <c r="J93" s="211"/>
      <c r="K93" s="211"/>
      <c r="L93" s="216"/>
      <c r="M93" s="217"/>
      <c r="N93" s="218"/>
      <c r="O93" s="218"/>
      <c r="P93" s="218"/>
      <c r="Q93" s="218"/>
      <c r="R93" s="218"/>
      <c r="S93" s="218"/>
      <c r="T93" s="219"/>
      <c r="AT93" s="220" t="s">
        <v>174</v>
      </c>
      <c r="AU93" s="220" t="s">
        <v>83</v>
      </c>
      <c r="AV93" s="11" t="s">
        <v>81</v>
      </c>
      <c r="AW93" s="11" t="s">
        <v>37</v>
      </c>
      <c r="AX93" s="11" t="s">
        <v>73</v>
      </c>
      <c r="AY93" s="220" t="s">
        <v>127</v>
      </c>
    </row>
    <row r="94" spans="2:51" s="12" customFormat="1" ht="12">
      <c r="B94" s="221"/>
      <c r="C94" s="222"/>
      <c r="D94" s="205" t="s">
        <v>174</v>
      </c>
      <c r="E94" s="223" t="s">
        <v>21</v>
      </c>
      <c r="F94" s="224" t="s">
        <v>176</v>
      </c>
      <c r="G94" s="222"/>
      <c r="H94" s="225">
        <v>18.48</v>
      </c>
      <c r="I94" s="226"/>
      <c r="J94" s="222"/>
      <c r="K94" s="222"/>
      <c r="L94" s="227"/>
      <c r="M94" s="228"/>
      <c r="N94" s="229"/>
      <c r="O94" s="229"/>
      <c r="P94" s="229"/>
      <c r="Q94" s="229"/>
      <c r="R94" s="229"/>
      <c r="S94" s="229"/>
      <c r="T94" s="230"/>
      <c r="AT94" s="231" t="s">
        <v>174</v>
      </c>
      <c r="AU94" s="231" t="s">
        <v>83</v>
      </c>
      <c r="AV94" s="12" t="s">
        <v>83</v>
      </c>
      <c r="AW94" s="12" t="s">
        <v>37</v>
      </c>
      <c r="AX94" s="12" t="s">
        <v>73</v>
      </c>
      <c r="AY94" s="231" t="s">
        <v>127</v>
      </c>
    </row>
    <row r="95" spans="2:51" s="12" customFormat="1" ht="12">
      <c r="B95" s="221"/>
      <c r="C95" s="222"/>
      <c r="D95" s="205" t="s">
        <v>174</v>
      </c>
      <c r="E95" s="223" t="s">
        <v>21</v>
      </c>
      <c r="F95" s="224" t="s">
        <v>177</v>
      </c>
      <c r="G95" s="222"/>
      <c r="H95" s="225">
        <v>4.94</v>
      </c>
      <c r="I95" s="226"/>
      <c r="J95" s="222"/>
      <c r="K95" s="222"/>
      <c r="L95" s="227"/>
      <c r="M95" s="228"/>
      <c r="N95" s="229"/>
      <c r="O95" s="229"/>
      <c r="P95" s="229"/>
      <c r="Q95" s="229"/>
      <c r="R95" s="229"/>
      <c r="S95" s="229"/>
      <c r="T95" s="230"/>
      <c r="AT95" s="231" t="s">
        <v>174</v>
      </c>
      <c r="AU95" s="231" t="s">
        <v>83</v>
      </c>
      <c r="AV95" s="12" t="s">
        <v>83</v>
      </c>
      <c r="AW95" s="12" t="s">
        <v>37</v>
      </c>
      <c r="AX95" s="12" t="s">
        <v>73</v>
      </c>
      <c r="AY95" s="231" t="s">
        <v>127</v>
      </c>
    </row>
    <row r="96" spans="2:51" s="13" customFormat="1" ht="12">
      <c r="B96" s="232"/>
      <c r="C96" s="233"/>
      <c r="D96" s="234" t="s">
        <v>174</v>
      </c>
      <c r="E96" s="235" t="s">
        <v>21</v>
      </c>
      <c r="F96" s="236" t="s">
        <v>178</v>
      </c>
      <c r="G96" s="233"/>
      <c r="H96" s="237">
        <v>23.42</v>
      </c>
      <c r="I96" s="238"/>
      <c r="J96" s="233"/>
      <c r="K96" s="233"/>
      <c r="L96" s="239"/>
      <c r="M96" s="240"/>
      <c r="N96" s="241"/>
      <c r="O96" s="241"/>
      <c r="P96" s="241"/>
      <c r="Q96" s="241"/>
      <c r="R96" s="241"/>
      <c r="S96" s="241"/>
      <c r="T96" s="242"/>
      <c r="AT96" s="243" t="s">
        <v>174</v>
      </c>
      <c r="AU96" s="243" t="s">
        <v>83</v>
      </c>
      <c r="AV96" s="13" t="s">
        <v>172</v>
      </c>
      <c r="AW96" s="13" t="s">
        <v>37</v>
      </c>
      <c r="AX96" s="13" t="s">
        <v>81</v>
      </c>
      <c r="AY96" s="243" t="s">
        <v>127</v>
      </c>
    </row>
    <row r="97" spans="2:65" s="1" customFormat="1" ht="31.5" customHeight="1">
      <c r="B97" s="41"/>
      <c r="C97" s="193" t="s">
        <v>83</v>
      </c>
      <c r="D97" s="193" t="s">
        <v>130</v>
      </c>
      <c r="E97" s="194" t="s">
        <v>179</v>
      </c>
      <c r="F97" s="195" t="s">
        <v>180</v>
      </c>
      <c r="G97" s="196" t="s">
        <v>171</v>
      </c>
      <c r="H97" s="197">
        <v>23.42</v>
      </c>
      <c r="I97" s="198"/>
      <c r="J97" s="199">
        <f>ROUND(I97*H97,2)</f>
        <v>0</v>
      </c>
      <c r="K97" s="195" t="s">
        <v>134</v>
      </c>
      <c r="L97" s="61"/>
      <c r="M97" s="200" t="s">
        <v>21</v>
      </c>
      <c r="N97" s="201" t="s">
        <v>44</v>
      </c>
      <c r="O97" s="42"/>
      <c r="P97" s="202">
        <f>O97*H97</f>
        <v>0</v>
      </c>
      <c r="Q97" s="202">
        <v>0.003</v>
      </c>
      <c r="R97" s="202">
        <f>Q97*H97</f>
        <v>0.07026</v>
      </c>
      <c r="S97" s="202">
        <v>0</v>
      </c>
      <c r="T97" s="203">
        <f>S97*H97</f>
        <v>0</v>
      </c>
      <c r="AR97" s="24" t="s">
        <v>172</v>
      </c>
      <c r="AT97" s="24" t="s">
        <v>130</v>
      </c>
      <c r="AU97" s="24" t="s">
        <v>83</v>
      </c>
      <c r="AY97" s="24" t="s">
        <v>127</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172</v>
      </c>
      <c r="BM97" s="24" t="s">
        <v>181</v>
      </c>
    </row>
    <row r="98" spans="2:65" s="1" customFormat="1" ht="22.5" customHeight="1">
      <c r="B98" s="41"/>
      <c r="C98" s="193" t="s">
        <v>145</v>
      </c>
      <c r="D98" s="193" t="s">
        <v>130</v>
      </c>
      <c r="E98" s="194" t="s">
        <v>182</v>
      </c>
      <c r="F98" s="195" t="s">
        <v>183</v>
      </c>
      <c r="G98" s="196" t="s">
        <v>171</v>
      </c>
      <c r="H98" s="197">
        <v>0.5</v>
      </c>
      <c r="I98" s="198"/>
      <c r="J98" s="199">
        <f>ROUND(I98*H98,2)</f>
        <v>0</v>
      </c>
      <c r="K98" s="195" t="s">
        <v>134</v>
      </c>
      <c r="L98" s="61"/>
      <c r="M98" s="200" t="s">
        <v>21</v>
      </c>
      <c r="N98" s="201" t="s">
        <v>44</v>
      </c>
      <c r="O98" s="42"/>
      <c r="P98" s="202">
        <f>O98*H98</f>
        <v>0</v>
      </c>
      <c r="Q98" s="202">
        <v>0.04</v>
      </c>
      <c r="R98" s="202">
        <f>Q98*H98</f>
        <v>0.02</v>
      </c>
      <c r="S98" s="202">
        <v>0</v>
      </c>
      <c r="T98" s="203">
        <f>S98*H98</f>
        <v>0</v>
      </c>
      <c r="AR98" s="24" t="s">
        <v>172</v>
      </c>
      <c r="AT98" s="24" t="s">
        <v>130</v>
      </c>
      <c r="AU98" s="24" t="s">
        <v>83</v>
      </c>
      <c r="AY98" s="24" t="s">
        <v>127</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172</v>
      </c>
      <c r="BM98" s="24" t="s">
        <v>184</v>
      </c>
    </row>
    <row r="99" spans="2:51" s="11" customFormat="1" ht="12">
      <c r="B99" s="210"/>
      <c r="C99" s="211"/>
      <c r="D99" s="205" t="s">
        <v>174</v>
      </c>
      <c r="E99" s="212" t="s">
        <v>21</v>
      </c>
      <c r="F99" s="213" t="s">
        <v>175</v>
      </c>
      <c r="G99" s="211"/>
      <c r="H99" s="214" t="s">
        <v>21</v>
      </c>
      <c r="I99" s="215"/>
      <c r="J99" s="211"/>
      <c r="K99" s="211"/>
      <c r="L99" s="216"/>
      <c r="M99" s="217"/>
      <c r="N99" s="218"/>
      <c r="O99" s="218"/>
      <c r="P99" s="218"/>
      <c r="Q99" s="218"/>
      <c r="R99" s="218"/>
      <c r="S99" s="218"/>
      <c r="T99" s="219"/>
      <c r="AT99" s="220" t="s">
        <v>174</v>
      </c>
      <c r="AU99" s="220" t="s">
        <v>83</v>
      </c>
      <c r="AV99" s="11" t="s">
        <v>81</v>
      </c>
      <c r="AW99" s="11" t="s">
        <v>37</v>
      </c>
      <c r="AX99" s="11" t="s">
        <v>73</v>
      </c>
      <c r="AY99" s="220" t="s">
        <v>127</v>
      </c>
    </row>
    <row r="100" spans="2:51" s="12" customFormat="1" ht="12">
      <c r="B100" s="221"/>
      <c r="C100" s="222"/>
      <c r="D100" s="205" t="s">
        <v>174</v>
      </c>
      <c r="E100" s="223" t="s">
        <v>21</v>
      </c>
      <c r="F100" s="224" t="s">
        <v>185</v>
      </c>
      <c r="G100" s="222"/>
      <c r="H100" s="225">
        <v>0.5</v>
      </c>
      <c r="I100" s="226"/>
      <c r="J100" s="222"/>
      <c r="K100" s="222"/>
      <c r="L100" s="227"/>
      <c r="M100" s="228"/>
      <c r="N100" s="229"/>
      <c r="O100" s="229"/>
      <c r="P100" s="229"/>
      <c r="Q100" s="229"/>
      <c r="R100" s="229"/>
      <c r="S100" s="229"/>
      <c r="T100" s="230"/>
      <c r="AT100" s="231" t="s">
        <v>174</v>
      </c>
      <c r="AU100" s="231" t="s">
        <v>83</v>
      </c>
      <c r="AV100" s="12" t="s">
        <v>83</v>
      </c>
      <c r="AW100" s="12" t="s">
        <v>37</v>
      </c>
      <c r="AX100" s="12" t="s">
        <v>73</v>
      </c>
      <c r="AY100" s="231" t="s">
        <v>127</v>
      </c>
    </row>
    <row r="101" spans="2:51" s="13" customFormat="1" ht="12">
      <c r="B101" s="232"/>
      <c r="C101" s="233"/>
      <c r="D101" s="234" t="s">
        <v>174</v>
      </c>
      <c r="E101" s="235" t="s">
        <v>21</v>
      </c>
      <c r="F101" s="236" t="s">
        <v>178</v>
      </c>
      <c r="G101" s="233"/>
      <c r="H101" s="237">
        <v>0.5</v>
      </c>
      <c r="I101" s="238"/>
      <c r="J101" s="233"/>
      <c r="K101" s="233"/>
      <c r="L101" s="239"/>
      <c r="M101" s="240"/>
      <c r="N101" s="241"/>
      <c r="O101" s="241"/>
      <c r="P101" s="241"/>
      <c r="Q101" s="241"/>
      <c r="R101" s="241"/>
      <c r="S101" s="241"/>
      <c r="T101" s="242"/>
      <c r="AT101" s="243" t="s">
        <v>174</v>
      </c>
      <c r="AU101" s="243" t="s">
        <v>83</v>
      </c>
      <c r="AV101" s="13" t="s">
        <v>172</v>
      </c>
      <c r="AW101" s="13" t="s">
        <v>37</v>
      </c>
      <c r="AX101" s="13" t="s">
        <v>81</v>
      </c>
      <c r="AY101" s="243" t="s">
        <v>127</v>
      </c>
    </row>
    <row r="102" spans="2:65" s="1" customFormat="1" ht="31.5" customHeight="1">
      <c r="B102" s="41"/>
      <c r="C102" s="193" t="s">
        <v>172</v>
      </c>
      <c r="D102" s="193" t="s">
        <v>130</v>
      </c>
      <c r="E102" s="194" t="s">
        <v>186</v>
      </c>
      <c r="F102" s="195" t="s">
        <v>187</v>
      </c>
      <c r="G102" s="196" t="s">
        <v>171</v>
      </c>
      <c r="H102" s="197">
        <v>71.266</v>
      </c>
      <c r="I102" s="198"/>
      <c r="J102" s="199">
        <f>ROUND(I102*H102,2)</f>
        <v>0</v>
      </c>
      <c r="K102" s="195" t="s">
        <v>134</v>
      </c>
      <c r="L102" s="61"/>
      <c r="M102" s="200" t="s">
        <v>21</v>
      </c>
      <c r="N102" s="201" t="s">
        <v>44</v>
      </c>
      <c r="O102" s="42"/>
      <c r="P102" s="202">
        <f>O102*H102</f>
        <v>0</v>
      </c>
      <c r="Q102" s="202">
        <v>0.00489</v>
      </c>
      <c r="R102" s="202">
        <f>Q102*H102</f>
        <v>0.34849074</v>
      </c>
      <c r="S102" s="202">
        <v>0</v>
      </c>
      <c r="T102" s="203">
        <f>S102*H102</f>
        <v>0</v>
      </c>
      <c r="AR102" s="24" t="s">
        <v>172</v>
      </c>
      <c r="AT102" s="24" t="s">
        <v>130</v>
      </c>
      <c r="AU102" s="24" t="s">
        <v>83</v>
      </c>
      <c r="AY102" s="24" t="s">
        <v>127</v>
      </c>
      <c r="BE102" s="204">
        <f>IF(N102="základní",J102,0)</f>
        <v>0</v>
      </c>
      <c r="BF102" s="204">
        <f>IF(N102="snížená",J102,0)</f>
        <v>0</v>
      </c>
      <c r="BG102" s="204">
        <f>IF(N102="zákl. přenesená",J102,0)</f>
        <v>0</v>
      </c>
      <c r="BH102" s="204">
        <f>IF(N102="sníž. přenesená",J102,0)</f>
        <v>0</v>
      </c>
      <c r="BI102" s="204">
        <f>IF(N102="nulová",J102,0)</f>
        <v>0</v>
      </c>
      <c r="BJ102" s="24" t="s">
        <v>81</v>
      </c>
      <c r="BK102" s="204">
        <f>ROUND(I102*H102,2)</f>
        <v>0</v>
      </c>
      <c r="BL102" s="24" t="s">
        <v>172</v>
      </c>
      <c r="BM102" s="24" t="s">
        <v>188</v>
      </c>
    </row>
    <row r="103" spans="2:65" s="1" customFormat="1" ht="22.5" customHeight="1">
      <c r="B103" s="41"/>
      <c r="C103" s="193" t="s">
        <v>126</v>
      </c>
      <c r="D103" s="193" t="s">
        <v>130</v>
      </c>
      <c r="E103" s="194" t="s">
        <v>189</v>
      </c>
      <c r="F103" s="195" t="s">
        <v>190</v>
      </c>
      <c r="G103" s="196" t="s">
        <v>171</v>
      </c>
      <c r="H103" s="197">
        <v>71.266</v>
      </c>
      <c r="I103" s="198"/>
      <c r="J103" s="199">
        <f>ROUND(I103*H103,2)</f>
        <v>0</v>
      </c>
      <c r="K103" s="195" t="s">
        <v>134</v>
      </c>
      <c r="L103" s="61"/>
      <c r="M103" s="200" t="s">
        <v>21</v>
      </c>
      <c r="N103" s="201" t="s">
        <v>44</v>
      </c>
      <c r="O103" s="42"/>
      <c r="P103" s="202">
        <f>O103*H103</f>
        <v>0</v>
      </c>
      <c r="Q103" s="202">
        <v>0.003</v>
      </c>
      <c r="R103" s="202">
        <f>Q103*H103</f>
        <v>0.21379800000000002</v>
      </c>
      <c r="S103" s="202">
        <v>0</v>
      </c>
      <c r="T103" s="203">
        <f>S103*H103</f>
        <v>0</v>
      </c>
      <c r="AR103" s="24" t="s">
        <v>172</v>
      </c>
      <c r="AT103" s="24" t="s">
        <v>130</v>
      </c>
      <c r="AU103" s="24" t="s">
        <v>83</v>
      </c>
      <c r="AY103" s="24" t="s">
        <v>127</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172</v>
      </c>
      <c r="BM103" s="24" t="s">
        <v>191</v>
      </c>
    </row>
    <row r="104" spans="2:51" s="11" customFormat="1" ht="12">
      <c r="B104" s="210"/>
      <c r="C104" s="211"/>
      <c r="D104" s="205" t="s">
        <v>174</v>
      </c>
      <c r="E104" s="212" t="s">
        <v>21</v>
      </c>
      <c r="F104" s="213" t="s">
        <v>192</v>
      </c>
      <c r="G104" s="211"/>
      <c r="H104" s="214" t="s">
        <v>21</v>
      </c>
      <c r="I104" s="215"/>
      <c r="J104" s="211"/>
      <c r="K104" s="211"/>
      <c r="L104" s="216"/>
      <c r="M104" s="217"/>
      <c r="N104" s="218"/>
      <c r="O104" s="218"/>
      <c r="P104" s="218"/>
      <c r="Q104" s="218"/>
      <c r="R104" s="218"/>
      <c r="S104" s="218"/>
      <c r="T104" s="219"/>
      <c r="AT104" s="220" t="s">
        <v>174</v>
      </c>
      <c r="AU104" s="220" t="s">
        <v>83</v>
      </c>
      <c r="AV104" s="11" t="s">
        <v>81</v>
      </c>
      <c r="AW104" s="11" t="s">
        <v>37</v>
      </c>
      <c r="AX104" s="11" t="s">
        <v>73</v>
      </c>
      <c r="AY104" s="220" t="s">
        <v>127</v>
      </c>
    </row>
    <row r="105" spans="2:51" s="12" customFormat="1" ht="12">
      <c r="B105" s="221"/>
      <c r="C105" s="222"/>
      <c r="D105" s="205" t="s">
        <v>174</v>
      </c>
      <c r="E105" s="223" t="s">
        <v>21</v>
      </c>
      <c r="F105" s="224" t="s">
        <v>193</v>
      </c>
      <c r="G105" s="222"/>
      <c r="H105" s="225">
        <v>57.72</v>
      </c>
      <c r="I105" s="226"/>
      <c r="J105" s="222"/>
      <c r="K105" s="222"/>
      <c r="L105" s="227"/>
      <c r="M105" s="228"/>
      <c r="N105" s="229"/>
      <c r="O105" s="229"/>
      <c r="P105" s="229"/>
      <c r="Q105" s="229"/>
      <c r="R105" s="229"/>
      <c r="S105" s="229"/>
      <c r="T105" s="230"/>
      <c r="AT105" s="231" t="s">
        <v>174</v>
      </c>
      <c r="AU105" s="231" t="s">
        <v>83</v>
      </c>
      <c r="AV105" s="12" t="s">
        <v>83</v>
      </c>
      <c r="AW105" s="12" t="s">
        <v>37</v>
      </c>
      <c r="AX105" s="12" t="s">
        <v>73</v>
      </c>
      <c r="AY105" s="231" t="s">
        <v>127</v>
      </c>
    </row>
    <row r="106" spans="2:51" s="12" customFormat="1" ht="12">
      <c r="B106" s="221"/>
      <c r="C106" s="222"/>
      <c r="D106" s="205" t="s">
        <v>174</v>
      </c>
      <c r="E106" s="223" t="s">
        <v>21</v>
      </c>
      <c r="F106" s="224" t="s">
        <v>194</v>
      </c>
      <c r="G106" s="222"/>
      <c r="H106" s="225">
        <v>13.546</v>
      </c>
      <c r="I106" s="226"/>
      <c r="J106" s="222"/>
      <c r="K106" s="222"/>
      <c r="L106" s="227"/>
      <c r="M106" s="228"/>
      <c r="N106" s="229"/>
      <c r="O106" s="229"/>
      <c r="P106" s="229"/>
      <c r="Q106" s="229"/>
      <c r="R106" s="229"/>
      <c r="S106" s="229"/>
      <c r="T106" s="230"/>
      <c r="AT106" s="231" t="s">
        <v>174</v>
      </c>
      <c r="AU106" s="231" t="s">
        <v>83</v>
      </c>
      <c r="AV106" s="12" t="s">
        <v>83</v>
      </c>
      <c r="AW106" s="12" t="s">
        <v>37</v>
      </c>
      <c r="AX106" s="12" t="s">
        <v>73</v>
      </c>
      <c r="AY106" s="231" t="s">
        <v>127</v>
      </c>
    </row>
    <row r="107" spans="2:51" s="13" customFormat="1" ht="12">
      <c r="B107" s="232"/>
      <c r="C107" s="233"/>
      <c r="D107" s="205" t="s">
        <v>174</v>
      </c>
      <c r="E107" s="244" t="s">
        <v>21</v>
      </c>
      <c r="F107" s="245" t="s">
        <v>178</v>
      </c>
      <c r="G107" s="233"/>
      <c r="H107" s="246">
        <v>71.266</v>
      </c>
      <c r="I107" s="238"/>
      <c r="J107" s="233"/>
      <c r="K107" s="233"/>
      <c r="L107" s="239"/>
      <c r="M107" s="240"/>
      <c r="N107" s="241"/>
      <c r="O107" s="241"/>
      <c r="P107" s="241"/>
      <c r="Q107" s="241"/>
      <c r="R107" s="241"/>
      <c r="S107" s="241"/>
      <c r="T107" s="242"/>
      <c r="AT107" s="243" t="s">
        <v>174</v>
      </c>
      <c r="AU107" s="243" t="s">
        <v>83</v>
      </c>
      <c r="AV107" s="13" t="s">
        <v>172</v>
      </c>
      <c r="AW107" s="13" t="s">
        <v>37</v>
      </c>
      <c r="AX107" s="13" t="s">
        <v>81</v>
      </c>
      <c r="AY107" s="243" t="s">
        <v>127</v>
      </c>
    </row>
    <row r="108" spans="2:63" s="10" customFormat="1" ht="29.85" customHeight="1">
      <c r="B108" s="176"/>
      <c r="C108" s="177"/>
      <c r="D108" s="190" t="s">
        <v>72</v>
      </c>
      <c r="E108" s="191" t="s">
        <v>195</v>
      </c>
      <c r="F108" s="191" t="s">
        <v>196</v>
      </c>
      <c r="G108" s="177"/>
      <c r="H108" s="177"/>
      <c r="I108" s="180"/>
      <c r="J108" s="192">
        <f>BK108</f>
        <v>0</v>
      </c>
      <c r="K108" s="177"/>
      <c r="L108" s="182"/>
      <c r="M108" s="183"/>
      <c r="N108" s="184"/>
      <c r="O108" s="184"/>
      <c r="P108" s="185">
        <f>SUM(P109:P113)</f>
        <v>0</v>
      </c>
      <c r="Q108" s="184"/>
      <c r="R108" s="185">
        <f>SUM(R109:R113)</f>
        <v>0.0009368000000000001</v>
      </c>
      <c r="S108" s="184"/>
      <c r="T108" s="186">
        <f>SUM(T109:T113)</f>
        <v>0</v>
      </c>
      <c r="AR108" s="187" t="s">
        <v>81</v>
      </c>
      <c r="AT108" s="188" t="s">
        <v>72</v>
      </c>
      <c r="AU108" s="188" t="s">
        <v>81</v>
      </c>
      <c r="AY108" s="187" t="s">
        <v>127</v>
      </c>
      <c r="BK108" s="189">
        <f>SUM(BK109:BK113)</f>
        <v>0</v>
      </c>
    </row>
    <row r="109" spans="2:65" s="1" customFormat="1" ht="57" customHeight="1">
      <c r="B109" s="41"/>
      <c r="C109" s="193" t="s">
        <v>197</v>
      </c>
      <c r="D109" s="193" t="s">
        <v>130</v>
      </c>
      <c r="E109" s="194" t="s">
        <v>198</v>
      </c>
      <c r="F109" s="195" t="s">
        <v>199</v>
      </c>
      <c r="G109" s="196" t="s">
        <v>171</v>
      </c>
      <c r="H109" s="197">
        <v>23.42</v>
      </c>
      <c r="I109" s="198"/>
      <c r="J109" s="199">
        <f>ROUND(I109*H109,2)</f>
        <v>0</v>
      </c>
      <c r="K109" s="195" t="s">
        <v>134</v>
      </c>
      <c r="L109" s="61"/>
      <c r="M109" s="200" t="s">
        <v>21</v>
      </c>
      <c r="N109" s="201" t="s">
        <v>44</v>
      </c>
      <c r="O109" s="42"/>
      <c r="P109" s="202">
        <f>O109*H109</f>
        <v>0</v>
      </c>
      <c r="Q109" s="202">
        <v>4E-05</v>
      </c>
      <c r="R109" s="202">
        <f>Q109*H109</f>
        <v>0.0009368000000000001</v>
      </c>
      <c r="S109" s="202">
        <v>0</v>
      </c>
      <c r="T109" s="203">
        <f>S109*H109</f>
        <v>0</v>
      </c>
      <c r="AR109" s="24" t="s">
        <v>172</v>
      </c>
      <c r="AT109" s="24" t="s">
        <v>130</v>
      </c>
      <c r="AU109" s="24" t="s">
        <v>83</v>
      </c>
      <c r="AY109" s="24" t="s">
        <v>127</v>
      </c>
      <c r="BE109" s="204">
        <f>IF(N109="základní",J109,0)</f>
        <v>0</v>
      </c>
      <c r="BF109" s="204">
        <f>IF(N109="snížená",J109,0)</f>
        <v>0</v>
      </c>
      <c r="BG109" s="204">
        <f>IF(N109="zákl. přenesená",J109,0)</f>
        <v>0</v>
      </c>
      <c r="BH109" s="204">
        <f>IF(N109="sníž. přenesená",J109,0)</f>
        <v>0</v>
      </c>
      <c r="BI109" s="204">
        <f>IF(N109="nulová",J109,0)</f>
        <v>0</v>
      </c>
      <c r="BJ109" s="24" t="s">
        <v>81</v>
      </c>
      <c r="BK109" s="204">
        <f>ROUND(I109*H109,2)</f>
        <v>0</v>
      </c>
      <c r="BL109" s="24" t="s">
        <v>172</v>
      </c>
      <c r="BM109" s="24" t="s">
        <v>200</v>
      </c>
    </row>
    <row r="110" spans="2:51" s="11" customFormat="1" ht="12">
      <c r="B110" s="210"/>
      <c r="C110" s="211"/>
      <c r="D110" s="205" t="s">
        <v>174</v>
      </c>
      <c r="E110" s="212" t="s">
        <v>21</v>
      </c>
      <c r="F110" s="213" t="s">
        <v>175</v>
      </c>
      <c r="G110" s="211"/>
      <c r="H110" s="214" t="s">
        <v>21</v>
      </c>
      <c r="I110" s="215"/>
      <c r="J110" s="211"/>
      <c r="K110" s="211"/>
      <c r="L110" s="216"/>
      <c r="M110" s="217"/>
      <c r="N110" s="218"/>
      <c r="O110" s="218"/>
      <c r="P110" s="218"/>
      <c r="Q110" s="218"/>
      <c r="R110" s="218"/>
      <c r="S110" s="218"/>
      <c r="T110" s="219"/>
      <c r="AT110" s="220" t="s">
        <v>174</v>
      </c>
      <c r="AU110" s="220" t="s">
        <v>83</v>
      </c>
      <c r="AV110" s="11" t="s">
        <v>81</v>
      </c>
      <c r="AW110" s="11" t="s">
        <v>37</v>
      </c>
      <c r="AX110" s="11" t="s">
        <v>73</v>
      </c>
      <c r="AY110" s="220" t="s">
        <v>127</v>
      </c>
    </row>
    <row r="111" spans="2:51" s="12" customFormat="1" ht="12">
      <c r="B111" s="221"/>
      <c r="C111" s="222"/>
      <c r="D111" s="205" t="s">
        <v>174</v>
      </c>
      <c r="E111" s="223" t="s">
        <v>21</v>
      </c>
      <c r="F111" s="224" t="s">
        <v>176</v>
      </c>
      <c r="G111" s="222"/>
      <c r="H111" s="225">
        <v>18.48</v>
      </c>
      <c r="I111" s="226"/>
      <c r="J111" s="222"/>
      <c r="K111" s="222"/>
      <c r="L111" s="227"/>
      <c r="M111" s="228"/>
      <c r="N111" s="229"/>
      <c r="O111" s="229"/>
      <c r="P111" s="229"/>
      <c r="Q111" s="229"/>
      <c r="R111" s="229"/>
      <c r="S111" s="229"/>
      <c r="T111" s="230"/>
      <c r="AT111" s="231" t="s">
        <v>174</v>
      </c>
      <c r="AU111" s="231" t="s">
        <v>83</v>
      </c>
      <c r="AV111" s="12" t="s">
        <v>83</v>
      </c>
      <c r="AW111" s="12" t="s">
        <v>37</v>
      </c>
      <c r="AX111" s="12" t="s">
        <v>73</v>
      </c>
      <c r="AY111" s="231" t="s">
        <v>127</v>
      </c>
    </row>
    <row r="112" spans="2:51" s="12" customFormat="1" ht="12">
      <c r="B112" s="221"/>
      <c r="C112" s="222"/>
      <c r="D112" s="205" t="s">
        <v>174</v>
      </c>
      <c r="E112" s="223" t="s">
        <v>21</v>
      </c>
      <c r="F112" s="224" t="s">
        <v>177</v>
      </c>
      <c r="G112" s="222"/>
      <c r="H112" s="225">
        <v>4.94</v>
      </c>
      <c r="I112" s="226"/>
      <c r="J112" s="222"/>
      <c r="K112" s="222"/>
      <c r="L112" s="227"/>
      <c r="M112" s="228"/>
      <c r="N112" s="229"/>
      <c r="O112" s="229"/>
      <c r="P112" s="229"/>
      <c r="Q112" s="229"/>
      <c r="R112" s="229"/>
      <c r="S112" s="229"/>
      <c r="T112" s="230"/>
      <c r="AT112" s="231" t="s">
        <v>174</v>
      </c>
      <c r="AU112" s="231" t="s">
        <v>83</v>
      </c>
      <c r="AV112" s="12" t="s">
        <v>83</v>
      </c>
      <c r="AW112" s="12" t="s">
        <v>37</v>
      </c>
      <c r="AX112" s="12" t="s">
        <v>73</v>
      </c>
      <c r="AY112" s="231" t="s">
        <v>127</v>
      </c>
    </row>
    <row r="113" spans="2:51" s="13" customFormat="1" ht="12">
      <c r="B113" s="232"/>
      <c r="C113" s="233"/>
      <c r="D113" s="205" t="s">
        <v>174</v>
      </c>
      <c r="E113" s="244" t="s">
        <v>21</v>
      </c>
      <c r="F113" s="245" t="s">
        <v>178</v>
      </c>
      <c r="G113" s="233"/>
      <c r="H113" s="246">
        <v>23.42</v>
      </c>
      <c r="I113" s="238"/>
      <c r="J113" s="233"/>
      <c r="K113" s="233"/>
      <c r="L113" s="239"/>
      <c r="M113" s="240"/>
      <c r="N113" s="241"/>
      <c r="O113" s="241"/>
      <c r="P113" s="241"/>
      <c r="Q113" s="241"/>
      <c r="R113" s="241"/>
      <c r="S113" s="241"/>
      <c r="T113" s="242"/>
      <c r="AT113" s="243" t="s">
        <v>174</v>
      </c>
      <c r="AU113" s="243" t="s">
        <v>83</v>
      </c>
      <c r="AV113" s="13" t="s">
        <v>172</v>
      </c>
      <c r="AW113" s="13" t="s">
        <v>37</v>
      </c>
      <c r="AX113" s="13" t="s">
        <v>81</v>
      </c>
      <c r="AY113" s="243" t="s">
        <v>127</v>
      </c>
    </row>
    <row r="114" spans="2:63" s="10" customFormat="1" ht="29.85" customHeight="1">
      <c r="B114" s="176"/>
      <c r="C114" s="177"/>
      <c r="D114" s="190" t="s">
        <v>72</v>
      </c>
      <c r="E114" s="191" t="s">
        <v>201</v>
      </c>
      <c r="F114" s="191" t="s">
        <v>202</v>
      </c>
      <c r="G114" s="177"/>
      <c r="H114" s="177"/>
      <c r="I114" s="180"/>
      <c r="J114" s="192">
        <f>BK114</f>
        <v>0</v>
      </c>
      <c r="K114" s="177"/>
      <c r="L114" s="182"/>
      <c r="M114" s="183"/>
      <c r="N114" s="184"/>
      <c r="O114" s="184"/>
      <c r="P114" s="185">
        <f>SUM(P115:P157)</f>
        <v>0</v>
      </c>
      <c r="Q114" s="184"/>
      <c r="R114" s="185">
        <f>SUM(R115:R157)</f>
        <v>0</v>
      </c>
      <c r="S114" s="184"/>
      <c r="T114" s="186">
        <f>SUM(T115:T157)</f>
        <v>2.302064</v>
      </c>
      <c r="AR114" s="187" t="s">
        <v>81</v>
      </c>
      <c r="AT114" s="188" t="s">
        <v>72</v>
      </c>
      <c r="AU114" s="188" t="s">
        <v>81</v>
      </c>
      <c r="AY114" s="187" t="s">
        <v>127</v>
      </c>
      <c r="BK114" s="189">
        <f>SUM(BK115:BK157)</f>
        <v>0</v>
      </c>
    </row>
    <row r="115" spans="2:65" s="1" customFormat="1" ht="31.5" customHeight="1">
      <c r="B115" s="41"/>
      <c r="C115" s="193" t="s">
        <v>203</v>
      </c>
      <c r="D115" s="193" t="s">
        <v>130</v>
      </c>
      <c r="E115" s="194" t="s">
        <v>204</v>
      </c>
      <c r="F115" s="195" t="s">
        <v>205</v>
      </c>
      <c r="G115" s="196" t="s">
        <v>206</v>
      </c>
      <c r="H115" s="197">
        <v>3</v>
      </c>
      <c r="I115" s="198"/>
      <c r="J115" s="199">
        <f>ROUND(I115*H115,2)</f>
        <v>0</v>
      </c>
      <c r="K115" s="195" t="s">
        <v>134</v>
      </c>
      <c r="L115" s="61"/>
      <c r="M115" s="200" t="s">
        <v>21</v>
      </c>
      <c r="N115" s="201" t="s">
        <v>44</v>
      </c>
      <c r="O115" s="42"/>
      <c r="P115" s="202">
        <f>O115*H115</f>
        <v>0</v>
      </c>
      <c r="Q115" s="202">
        <v>0</v>
      </c>
      <c r="R115" s="202">
        <f>Q115*H115</f>
        <v>0</v>
      </c>
      <c r="S115" s="202">
        <v>0.024</v>
      </c>
      <c r="T115" s="203">
        <f>S115*H115</f>
        <v>0.07200000000000001</v>
      </c>
      <c r="AR115" s="24" t="s">
        <v>172</v>
      </c>
      <c r="AT115" s="24" t="s">
        <v>130</v>
      </c>
      <c r="AU115" s="24" t="s">
        <v>83</v>
      </c>
      <c r="AY115" s="24" t="s">
        <v>127</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172</v>
      </c>
      <c r="BM115" s="24" t="s">
        <v>207</v>
      </c>
    </row>
    <row r="116" spans="2:51" s="11" customFormat="1" ht="12">
      <c r="B116" s="210"/>
      <c r="C116" s="211"/>
      <c r="D116" s="205" t="s">
        <v>174</v>
      </c>
      <c r="E116" s="212" t="s">
        <v>21</v>
      </c>
      <c r="F116" s="213" t="s">
        <v>175</v>
      </c>
      <c r="G116" s="211"/>
      <c r="H116" s="214" t="s">
        <v>21</v>
      </c>
      <c r="I116" s="215"/>
      <c r="J116" s="211"/>
      <c r="K116" s="211"/>
      <c r="L116" s="216"/>
      <c r="M116" s="217"/>
      <c r="N116" s="218"/>
      <c r="O116" s="218"/>
      <c r="P116" s="218"/>
      <c r="Q116" s="218"/>
      <c r="R116" s="218"/>
      <c r="S116" s="218"/>
      <c r="T116" s="219"/>
      <c r="AT116" s="220" t="s">
        <v>174</v>
      </c>
      <c r="AU116" s="220" t="s">
        <v>83</v>
      </c>
      <c r="AV116" s="11" t="s">
        <v>81</v>
      </c>
      <c r="AW116" s="11" t="s">
        <v>37</v>
      </c>
      <c r="AX116" s="11" t="s">
        <v>73</v>
      </c>
      <c r="AY116" s="220" t="s">
        <v>127</v>
      </c>
    </row>
    <row r="117" spans="2:51" s="12" customFormat="1" ht="12">
      <c r="B117" s="221"/>
      <c r="C117" s="222"/>
      <c r="D117" s="205" t="s">
        <v>174</v>
      </c>
      <c r="E117" s="223" t="s">
        <v>21</v>
      </c>
      <c r="F117" s="224" t="s">
        <v>208</v>
      </c>
      <c r="G117" s="222"/>
      <c r="H117" s="225">
        <v>1</v>
      </c>
      <c r="I117" s="226"/>
      <c r="J117" s="222"/>
      <c r="K117" s="222"/>
      <c r="L117" s="227"/>
      <c r="M117" s="228"/>
      <c r="N117" s="229"/>
      <c r="O117" s="229"/>
      <c r="P117" s="229"/>
      <c r="Q117" s="229"/>
      <c r="R117" s="229"/>
      <c r="S117" s="229"/>
      <c r="T117" s="230"/>
      <c r="AT117" s="231" t="s">
        <v>174</v>
      </c>
      <c r="AU117" s="231" t="s">
        <v>83</v>
      </c>
      <c r="AV117" s="12" t="s">
        <v>83</v>
      </c>
      <c r="AW117" s="12" t="s">
        <v>37</v>
      </c>
      <c r="AX117" s="12" t="s">
        <v>73</v>
      </c>
      <c r="AY117" s="231" t="s">
        <v>127</v>
      </c>
    </row>
    <row r="118" spans="2:51" s="12" customFormat="1" ht="12">
      <c r="B118" s="221"/>
      <c r="C118" s="222"/>
      <c r="D118" s="205" t="s">
        <v>174</v>
      </c>
      <c r="E118" s="223" t="s">
        <v>21</v>
      </c>
      <c r="F118" s="224" t="s">
        <v>209</v>
      </c>
      <c r="G118" s="222"/>
      <c r="H118" s="225">
        <v>2</v>
      </c>
      <c r="I118" s="226"/>
      <c r="J118" s="222"/>
      <c r="K118" s="222"/>
      <c r="L118" s="227"/>
      <c r="M118" s="228"/>
      <c r="N118" s="229"/>
      <c r="O118" s="229"/>
      <c r="P118" s="229"/>
      <c r="Q118" s="229"/>
      <c r="R118" s="229"/>
      <c r="S118" s="229"/>
      <c r="T118" s="230"/>
      <c r="AT118" s="231" t="s">
        <v>174</v>
      </c>
      <c r="AU118" s="231" t="s">
        <v>83</v>
      </c>
      <c r="AV118" s="12" t="s">
        <v>83</v>
      </c>
      <c r="AW118" s="12" t="s">
        <v>37</v>
      </c>
      <c r="AX118" s="12" t="s">
        <v>73</v>
      </c>
      <c r="AY118" s="231" t="s">
        <v>127</v>
      </c>
    </row>
    <row r="119" spans="2:51" s="13" customFormat="1" ht="12">
      <c r="B119" s="232"/>
      <c r="C119" s="233"/>
      <c r="D119" s="234" t="s">
        <v>174</v>
      </c>
      <c r="E119" s="235" t="s">
        <v>21</v>
      </c>
      <c r="F119" s="236" t="s">
        <v>178</v>
      </c>
      <c r="G119" s="233"/>
      <c r="H119" s="237">
        <v>3</v>
      </c>
      <c r="I119" s="238"/>
      <c r="J119" s="233"/>
      <c r="K119" s="233"/>
      <c r="L119" s="239"/>
      <c r="M119" s="240"/>
      <c r="N119" s="241"/>
      <c r="O119" s="241"/>
      <c r="P119" s="241"/>
      <c r="Q119" s="241"/>
      <c r="R119" s="241"/>
      <c r="S119" s="241"/>
      <c r="T119" s="242"/>
      <c r="AT119" s="243" t="s">
        <v>174</v>
      </c>
      <c r="AU119" s="243" t="s">
        <v>83</v>
      </c>
      <c r="AV119" s="13" t="s">
        <v>172</v>
      </c>
      <c r="AW119" s="13" t="s">
        <v>37</v>
      </c>
      <c r="AX119" s="13" t="s">
        <v>81</v>
      </c>
      <c r="AY119" s="243" t="s">
        <v>127</v>
      </c>
    </row>
    <row r="120" spans="2:65" s="1" customFormat="1" ht="22.5" customHeight="1">
      <c r="B120" s="41"/>
      <c r="C120" s="193" t="s">
        <v>210</v>
      </c>
      <c r="D120" s="193" t="s">
        <v>130</v>
      </c>
      <c r="E120" s="194" t="s">
        <v>211</v>
      </c>
      <c r="F120" s="195" t="s">
        <v>212</v>
      </c>
      <c r="G120" s="196" t="s">
        <v>171</v>
      </c>
      <c r="H120" s="197">
        <v>18.48</v>
      </c>
      <c r="I120" s="198"/>
      <c r="J120" s="199">
        <f>ROUND(I120*H120,2)</f>
        <v>0</v>
      </c>
      <c r="K120" s="195" t="s">
        <v>134</v>
      </c>
      <c r="L120" s="61"/>
      <c r="M120" s="200" t="s">
        <v>21</v>
      </c>
      <c r="N120" s="201" t="s">
        <v>44</v>
      </c>
      <c r="O120" s="42"/>
      <c r="P120" s="202">
        <f>O120*H120</f>
        <v>0</v>
      </c>
      <c r="Q120" s="202">
        <v>0</v>
      </c>
      <c r="R120" s="202">
        <f>Q120*H120</f>
        <v>0</v>
      </c>
      <c r="S120" s="202">
        <v>0.003</v>
      </c>
      <c r="T120" s="203">
        <f>S120*H120</f>
        <v>0.05544</v>
      </c>
      <c r="AR120" s="24" t="s">
        <v>172</v>
      </c>
      <c r="AT120" s="24" t="s">
        <v>130</v>
      </c>
      <c r="AU120" s="24" t="s">
        <v>83</v>
      </c>
      <c r="AY120" s="24" t="s">
        <v>127</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172</v>
      </c>
      <c r="BM120" s="24" t="s">
        <v>213</v>
      </c>
    </row>
    <row r="121" spans="2:51" s="11" customFormat="1" ht="12">
      <c r="B121" s="210"/>
      <c r="C121" s="211"/>
      <c r="D121" s="205" t="s">
        <v>174</v>
      </c>
      <c r="E121" s="212" t="s">
        <v>21</v>
      </c>
      <c r="F121" s="213" t="s">
        <v>175</v>
      </c>
      <c r="G121" s="211"/>
      <c r="H121" s="214" t="s">
        <v>21</v>
      </c>
      <c r="I121" s="215"/>
      <c r="J121" s="211"/>
      <c r="K121" s="211"/>
      <c r="L121" s="216"/>
      <c r="M121" s="217"/>
      <c r="N121" s="218"/>
      <c r="O121" s="218"/>
      <c r="P121" s="218"/>
      <c r="Q121" s="218"/>
      <c r="R121" s="218"/>
      <c r="S121" s="218"/>
      <c r="T121" s="219"/>
      <c r="AT121" s="220" t="s">
        <v>174</v>
      </c>
      <c r="AU121" s="220" t="s">
        <v>83</v>
      </c>
      <c r="AV121" s="11" t="s">
        <v>81</v>
      </c>
      <c r="AW121" s="11" t="s">
        <v>37</v>
      </c>
      <c r="AX121" s="11" t="s">
        <v>73</v>
      </c>
      <c r="AY121" s="220" t="s">
        <v>127</v>
      </c>
    </row>
    <row r="122" spans="2:51" s="12" customFormat="1" ht="12">
      <c r="B122" s="221"/>
      <c r="C122" s="222"/>
      <c r="D122" s="234" t="s">
        <v>174</v>
      </c>
      <c r="E122" s="247" t="s">
        <v>21</v>
      </c>
      <c r="F122" s="248" t="s">
        <v>214</v>
      </c>
      <c r="G122" s="222"/>
      <c r="H122" s="249">
        <v>18.48</v>
      </c>
      <c r="I122" s="226"/>
      <c r="J122" s="222"/>
      <c r="K122" s="222"/>
      <c r="L122" s="227"/>
      <c r="M122" s="228"/>
      <c r="N122" s="229"/>
      <c r="O122" s="229"/>
      <c r="P122" s="229"/>
      <c r="Q122" s="229"/>
      <c r="R122" s="229"/>
      <c r="S122" s="229"/>
      <c r="T122" s="230"/>
      <c r="AT122" s="231" t="s">
        <v>174</v>
      </c>
      <c r="AU122" s="231" t="s">
        <v>83</v>
      </c>
      <c r="AV122" s="12" t="s">
        <v>83</v>
      </c>
      <c r="AW122" s="12" t="s">
        <v>37</v>
      </c>
      <c r="AX122" s="12" t="s">
        <v>81</v>
      </c>
      <c r="AY122" s="231" t="s">
        <v>127</v>
      </c>
    </row>
    <row r="123" spans="2:65" s="1" customFormat="1" ht="22.5" customHeight="1">
      <c r="B123" s="41"/>
      <c r="C123" s="193" t="s">
        <v>215</v>
      </c>
      <c r="D123" s="193" t="s">
        <v>130</v>
      </c>
      <c r="E123" s="194" t="s">
        <v>216</v>
      </c>
      <c r="F123" s="195" t="s">
        <v>217</v>
      </c>
      <c r="G123" s="196" t="s">
        <v>218</v>
      </c>
      <c r="H123" s="197">
        <v>18.5</v>
      </c>
      <c r="I123" s="198"/>
      <c r="J123" s="199">
        <f>ROUND(I123*H123,2)</f>
        <v>0</v>
      </c>
      <c r="K123" s="195" t="s">
        <v>134</v>
      </c>
      <c r="L123" s="61"/>
      <c r="M123" s="200" t="s">
        <v>21</v>
      </c>
      <c r="N123" s="201" t="s">
        <v>44</v>
      </c>
      <c r="O123" s="42"/>
      <c r="P123" s="202">
        <f>O123*H123</f>
        <v>0</v>
      </c>
      <c r="Q123" s="202">
        <v>0</v>
      </c>
      <c r="R123" s="202">
        <f>Q123*H123</f>
        <v>0</v>
      </c>
      <c r="S123" s="202">
        <v>0.0003</v>
      </c>
      <c r="T123" s="203">
        <f>S123*H123</f>
        <v>0.005549999999999999</v>
      </c>
      <c r="AR123" s="24" t="s">
        <v>172</v>
      </c>
      <c r="AT123" s="24" t="s">
        <v>130</v>
      </c>
      <c r="AU123" s="24" t="s">
        <v>83</v>
      </c>
      <c r="AY123" s="24" t="s">
        <v>127</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172</v>
      </c>
      <c r="BM123" s="24" t="s">
        <v>219</v>
      </c>
    </row>
    <row r="124" spans="2:51" s="11" customFormat="1" ht="12">
      <c r="B124" s="210"/>
      <c r="C124" s="211"/>
      <c r="D124" s="205" t="s">
        <v>174</v>
      </c>
      <c r="E124" s="212" t="s">
        <v>21</v>
      </c>
      <c r="F124" s="213" t="s">
        <v>175</v>
      </c>
      <c r="G124" s="211"/>
      <c r="H124" s="214" t="s">
        <v>21</v>
      </c>
      <c r="I124" s="215"/>
      <c r="J124" s="211"/>
      <c r="K124" s="211"/>
      <c r="L124" s="216"/>
      <c r="M124" s="217"/>
      <c r="N124" s="218"/>
      <c r="O124" s="218"/>
      <c r="P124" s="218"/>
      <c r="Q124" s="218"/>
      <c r="R124" s="218"/>
      <c r="S124" s="218"/>
      <c r="T124" s="219"/>
      <c r="AT124" s="220" t="s">
        <v>174</v>
      </c>
      <c r="AU124" s="220" t="s">
        <v>83</v>
      </c>
      <c r="AV124" s="11" t="s">
        <v>81</v>
      </c>
      <c r="AW124" s="11" t="s">
        <v>37</v>
      </c>
      <c r="AX124" s="11" t="s">
        <v>73</v>
      </c>
      <c r="AY124" s="220" t="s">
        <v>127</v>
      </c>
    </row>
    <row r="125" spans="2:51" s="12" customFormat="1" ht="12">
      <c r="B125" s="221"/>
      <c r="C125" s="222"/>
      <c r="D125" s="234" t="s">
        <v>174</v>
      </c>
      <c r="E125" s="247" t="s">
        <v>21</v>
      </c>
      <c r="F125" s="248" t="s">
        <v>220</v>
      </c>
      <c r="G125" s="222"/>
      <c r="H125" s="249">
        <v>18.5</v>
      </c>
      <c r="I125" s="226"/>
      <c r="J125" s="222"/>
      <c r="K125" s="222"/>
      <c r="L125" s="227"/>
      <c r="M125" s="228"/>
      <c r="N125" s="229"/>
      <c r="O125" s="229"/>
      <c r="P125" s="229"/>
      <c r="Q125" s="229"/>
      <c r="R125" s="229"/>
      <c r="S125" s="229"/>
      <c r="T125" s="230"/>
      <c r="AT125" s="231" t="s">
        <v>174</v>
      </c>
      <c r="AU125" s="231" t="s">
        <v>83</v>
      </c>
      <c r="AV125" s="12" t="s">
        <v>83</v>
      </c>
      <c r="AW125" s="12" t="s">
        <v>37</v>
      </c>
      <c r="AX125" s="12" t="s">
        <v>81</v>
      </c>
      <c r="AY125" s="231" t="s">
        <v>127</v>
      </c>
    </row>
    <row r="126" spans="2:65" s="1" customFormat="1" ht="22.5" customHeight="1">
      <c r="B126" s="41"/>
      <c r="C126" s="193" t="s">
        <v>221</v>
      </c>
      <c r="D126" s="193" t="s">
        <v>130</v>
      </c>
      <c r="E126" s="194" t="s">
        <v>222</v>
      </c>
      <c r="F126" s="195" t="s">
        <v>223</v>
      </c>
      <c r="G126" s="196" t="s">
        <v>171</v>
      </c>
      <c r="H126" s="197">
        <v>16.65</v>
      </c>
      <c r="I126" s="198"/>
      <c r="J126" s="199">
        <f>ROUND(I126*H126,2)</f>
        <v>0</v>
      </c>
      <c r="K126" s="195" t="s">
        <v>134</v>
      </c>
      <c r="L126" s="61"/>
      <c r="M126" s="200" t="s">
        <v>21</v>
      </c>
      <c r="N126" s="201" t="s">
        <v>44</v>
      </c>
      <c r="O126" s="42"/>
      <c r="P126" s="202">
        <f>O126*H126</f>
        <v>0</v>
      </c>
      <c r="Q126" s="202">
        <v>0</v>
      </c>
      <c r="R126" s="202">
        <f>Q126*H126</f>
        <v>0</v>
      </c>
      <c r="S126" s="202">
        <v>0.0815</v>
      </c>
      <c r="T126" s="203">
        <f>S126*H126</f>
        <v>1.356975</v>
      </c>
      <c r="AR126" s="24" t="s">
        <v>172</v>
      </c>
      <c r="AT126" s="24" t="s">
        <v>130</v>
      </c>
      <c r="AU126" s="24" t="s">
        <v>83</v>
      </c>
      <c r="AY126" s="24" t="s">
        <v>127</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172</v>
      </c>
      <c r="BM126" s="24" t="s">
        <v>224</v>
      </c>
    </row>
    <row r="127" spans="2:51" s="12" customFormat="1" ht="12">
      <c r="B127" s="221"/>
      <c r="C127" s="222"/>
      <c r="D127" s="234" t="s">
        <v>174</v>
      </c>
      <c r="E127" s="247" t="s">
        <v>21</v>
      </c>
      <c r="F127" s="248" t="s">
        <v>225</v>
      </c>
      <c r="G127" s="222"/>
      <c r="H127" s="249">
        <v>16.65</v>
      </c>
      <c r="I127" s="226"/>
      <c r="J127" s="222"/>
      <c r="K127" s="222"/>
      <c r="L127" s="227"/>
      <c r="M127" s="228"/>
      <c r="N127" s="229"/>
      <c r="O127" s="229"/>
      <c r="P127" s="229"/>
      <c r="Q127" s="229"/>
      <c r="R127" s="229"/>
      <c r="S127" s="229"/>
      <c r="T127" s="230"/>
      <c r="AT127" s="231" t="s">
        <v>174</v>
      </c>
      <c r="AU127" s="231" t="s">
        <v>83</v>
      </c>
      <c r="AV127" s="12" t="s">
        <v>83</v>
      </c>
      <c r="AW127" s="12" t="s">
        <v>37</v>
      </c>
      <c r="AX127" s="12" t="s">
        <v>81</v>
      </c>
      <c r="AY127" s="231" t="s">
        <v>127</v>
      </c>
    </row>
    <row r="128" spans="2:65" s="1" customFormat="1" ht="31.5" customHeight="1">
      <c r="B128" s="41"/>
      <c r="C128" s="193" t="s">
        <v>226</v>
      </c>
      <c r="D128" s="193" t="s">
        <v>130</v>
      </c>
      <c r="E128" s="194" t="s">
        <v>227</v>
      </c>
      <c r="F128" s="195" t="s">
        <v>228</v>
      </c>
      <c r="G128" s="196" t="s">
        <v>171</v>
      </c>
      <c r="H128" s="197">
        <v>2.365</v>
      </c>
      <c r="I128" s="198"/>
      <c r="J128" s="199">
        <f>ROUND(I128*H128,2)</f>
        <v>0</v>
      </c>
      <c r="K128" s="195" t="s">
        <v>134</v>
      </c>
      <c r="L128" s="61"/>
      <c r="M128" s="200" t="s">
        <v>21</v>
      </c>
      <c r="N128" s="201" t="s">
        <v>44</v>
      </c>
      <c r="O128" s="42"/>
      <c r="P128" s="202">
        <f>O128*H128</f>
        <v>0</v>
      </c>
      <c r="Q128" s="202">
        <v>0</v>
      </c>
      <c r="R128" s="202">
        <f>Q128*H128</f>
        <v>0</v>
      </c>
      <c r="S128" s="202">
        <v>0.131</v>
      </c>
      <c r="T128" s="203">
        <f>S128*H128</f>
        <v>0.30981500000000006</v>
      </c>
      <c r="AR128" s="24" t="s">
        <v>172</v>
      </c>
      <c r="AT128" s="24" t="s">
        <v>130</v>
      </c>
      <c r="AU128" s="24" t="s">
        <v>83</v>
      </c>
      <c r="AY128" s="24" t="s">
        <v>127</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172</v>
      </c>
      <c r="BM128" s="24" t="s">
        <v>229</v>
      </c>
    </row>
    <row r="129" spans="2:51" s="11" customFormat="1" ht="12">
      <c r="B129" s="210"/>
      <c r="C129" s="211"/>
      <c r="D129" s="205" t="s">
        <v>174</v>
      </c>
      <c r="E129" s="212" t="s">
        <v>21</v>
      </c>
      <c r="F129" s="213" t="s">
        <v>175</v>
      </c>
      <c r="G129" s="211"/>
      <c r="H129" s="214" t="s">
        <v>21</v>
      </c>
      <c r="I129" s="215"/>
      <c r="J129" s="211"/>
      <c r="K129" s="211"/>
      <c r="L129" s="216"/>
      <c r="M129" s="217"/>
      <c r="N129" s="218"/>
      <c r="O129" s="218"/>
      <c r="P129" s="218"/>
      <c r="Q129" s="218"/>
      <c r="R129" s="218"/>
      <c r="S129" s="218"/>
      <c r="T129" s="219"/>
      <c r="AT129" s="220" t="s">
        <v>174</v>
      </c>
      <c r="AU129" s="220" t="s">
        <v>83</v>
      </c>
      <c r="AV129" s="11" t="s">
        <v>81</v>
      </c>
      <c r="AW129" s="11" t="s">
        <v>37</v>
      </c>
      <c r="AX129" s="11" t="s">
        <v>73</v>
      </c>
      <c r="AY129" s="220" t="s">
        <v>127</v>
      </c>
    </row>
    <row r="130" spans="2:51" s="12" customFormat="1" ht="12">
      <c r="B130" s="221"/>
      <c r="C130" s="222"/>
      <c r="D130" s="234" t="s">
        <v>174</v>
      </c>
      <c r="E130" s="247" t="s">
        <v>21</v>
      </c>
      <c r="F130" s="248" t="s">
        <v>230</v>
      </c>
      <c r="G130" s="222"/>
      <c r="H130" s="249">
        <v>2.365</v>
      </c>
      <c r="I130" s="226"/>
      <c r="J130" s="222"/>
      <c r="K130" s="222"/>
      <c r="L130" s="227"/>
      <c r="M130" s="228"/>
      <c r="N130" s="229"/>
      <c r="O130" s="229"/>
      <c r="P130" s="229"/>
      <c r="Q130" s="229"/>
      <c r="R130" s="229"/>
      <c r="S130" s="229"/>
      <c r="T130" s="230"/>
      <c r="AT130" s="231" t="s">
        <v>174</v>
      </c>
      <c r="AU130" s="231" t="s">
        <v>83</v>
      </c>
      <c r="AV130" s="12" t="s">
        <v>83</v>
      </c>
      <c r="AW130" s="12" t="s">
        <v>37</v>
      </c>
      <c r="AX130" s="12" t="s">
        <v>81</v>
      </c>
      <c r="AY130" s="231" t="s">
        <v>127</v>
      </c>
    </row>
    <row r="131" spans="2:65" s="1" customFormat="1" ht="31.5" customHeight="1">
      <c r="B131" s="41"/>
      <c r="C131" s="193" t="s">
        <v>231</v>
      </c>
      <c r="D131" s="193" t="s">
        <v>130</v>
      </c>
      <c r="E131" s="194" t="s">
        <v>232</v>
      </c>
      <c r="F131" s="195" t="s">
        <v>233</v>
      </c>
      <c r="G131" s="196" t="s">
        <v>171</v>
      </c>
      <c r="H131" s="197">
        <v>4.94</v>
      </c>
      <c r="I131" s="198"/>
      <c r="J131" s="199">
        <f>ROUND(I131*H131,2)</f>
        <v>0</v>
      </c>
      <c r="K131" s="195" t="s">
        <v>134</v>
      </c>
      <c r="L131" s="61"/>
      <c r="M131" s="200" t="s">
        <v>21</v>
      </c>
      <c r="N131" s="201" t="s">
        <v>44</v>
      </c>
      <c r="O131" s="42"/>
      <c r="P131" s="202">
        <f>O131*H131</f>
        <v>0</v>
      </c>
      <c r="Q131" s="202">
        <v>0</v>
      </c>
      <c r="R131" s="202">
        <f>Q131*H131</f>
        <v>0</v>
      </c>
      <c r="S131" s="202">
        <v>0.035</v>
      </c>
      <c r="T131" s="203">
        <f>S131*H131</f>
        <v>0.17290000000000003</v>
      </c>
      <c r="AR131" s="24" t="s">
        <v>172</v>
      </c>
      <c r="AT131" s="24" t="s">
        <v>130</v>
      </c>
      <c r="AU131" s="24" t="s">
        <v>83</v>
      </c>
      <c r="AY131" s="24" t="s">
        <v>127</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172</v>
      </c>
      <c r="BM131" s="24" t="s">
        <v>234</v>
      </c>
    </row>
    <row r="132" spans="2:51" s="12" customFormat="1" ht="12">
      <c r="B132" s="221"/>
      <c r="C132" s="222"/>
      <c r="D132" s="234" t="s">
        <v>174</v>
      </c>
      <c r="E132" s="247" t="s">
        <v>21</v>
      </c>
      <c r="F132" s="248" t="s">
        <v>177</v>
      </c>
      <c r="G132" s="222"/>
      <c r="H132" s="249">
        <v>4.94</v>
      </c>
      <c r="I132" s="226"/>
      <c r="J132" s="222"/>
      <c r="K132" s="222"/>
      <c r="L132" s="227"/>
      <c r="M132" s="228"/>
      <c r="N132" s="229"/>
      <c r="O132" s="229"/>
      <c r="P132" s="229"/>
      <c r="Q132" s="229"/>
      <c r="R132" s="229"/>
      <c r="S132" s="229"/>
      <c r="T132" s="230"/>
      <c r="AT132" s="231" t="s">
        <v>174</v>
      </c>
      <c r="AU132" s="231" t="s">
        <v>83</v>
      </c>
      <c r="AV132" s="12" t="s">
        <v>83</v>
      </c>
      <c r="AW132" s="12" t="s">
        <v>37</v>
      </c>
      <c r="AX132" s="12" t="s">
        <v>81</v>
      </c>
      <c r="AY132" s="231" t="s">
        <v>127</v>
      </c>
    </row>
    <row r="133" spans="2:65" s="1" customFormat="1" ht="22.5" customHeight="1">
      <c r="B133" s="41"/>
      <c r="C133" s="193" t="s">
        <v>235</v>
      </c>
      <c r="D133" s="193" t="s">
        <v>130</v>
      </c>
      <c r="E133" s="194" t="s">
        <v>236</v>
      </c>
      <c r="F133" s="195" t="s">
        <v>237</v>
      </c>
      <c r="G133" s="196" t="s">
        <v>171</v>
      </c>
      <c r="H133" s="197">
        <v>23.42</v>
      </c>
      <c r="I133" s="198"/>
      <c r="J133" s="199">
        <f>ROUND(I133*H133,2)</f>
        <v>0</v>
      </c>
      <c r="K133" s="195" t="s">
        <v>134</v>
      </c>
      <c r="L133" s="61"/>
      <c r="M133" s="200" t="s">
        <v>21</v>
      </c>
      <c r="N133" s="201" t="s">
        <v>44</v>
      </c>
      <c r="O133" s="42"/>
      <c r="P133" s="202">
        <f>O133*H133</f>
        <v>0</v>
      </c>
      <c r="Q133" s="202">
        <v>0</v>
      </c>
      <c r="R133" s="202">
        <f>Q133*H133</f>
        <v>0</v>
      </c>
      <c r="S133" s="202">
        <v>0</v>
      </c>
      <c r="T133" s="203">
        <f>S133*H133</f>
        <v>0</v>
      </c>
      <c r="AR133" s="24" t="s">
        <v>172</v>
      </c>
      <c r="AT133" s="24" t="s">
        <v>130</v>
      </c>
      <c r="AU133" s="24" t="s">
        <v>83</v>
      </c>
      <c r="AY133" s="24" t="s">
        <v>127</v>
      </c>
      <c r="BE133" s="204">
        <f>IF(N133="základní",J133,0)</f>
        <v>0</v>
      </c>
      <c r="BF133" s="204">
        <f>IF(N133="snížená",J133,0)</f>
        <v>0</v>
      </c>
      <c r="BG133" s="204">
        <f>IF(N133="zákl. přenesená",J133,0)</f>
        <v>0</v>
      </c>
      <c r="BH133" s="204">
        <f>IF(N133="sníž. přenesená",J133,0)</f>
        <v>0</v>
      </c>
      <c r="BI133" s="204">
        <f>IF(N133="nulová",J133,0)</f>
        <v>0</v>
      </c>
      <c r="BJ133" s="24" t="s">
        <v>81</v>
      </c>
      <c r="BK133" s="204">
        <f>ROUND(I133*H133,2)</f>
        <v>0</v>
      </c>
      <c r="BL133" s="24" t="s">
        <v>172</v>
      </c>
      <c r="BM133" s="24" t="s">
        <v>238</v>
      </c>
    </row>
    <row r="134" spans="2:51" s="11" customFormat="1" ht="12">
      <c r="B134" s="210"/>
      <c r="C134" s="211"/>
      <c r="D134" s="205" t="s">
        <v>174</v>
      </c>
      <c r="E134" s="212" t="s">
        <v>21</v>
      </c>
      <c r="F134" s="213" t="s">
        <v>175</v>
      </c>
      <c r="G134" s="211"/>
      <c r="H134" s="214" t="s">
        <v>21</v>
      </c>
      <c r="I134" s="215"/>
      <c r="J134" s="211"/>
      <c r="K134" s="211"/>
      <c r="L134" s="216"/>
      <c r="M134" s="217"/>
      <c r="N134" s="218"/>
      <c r="O134" s="218"/>
      <c r="P134" s="218"/>
      <c r="Q134" s="218"/>
      <c r="R134" s="218"/>
      <c r="S134" s="218"/>
      <c r="T134" s="219"/>
      <c r="AT134" s="220" t="s">
        <v>174</v>
      </c>
      <c r="AU134" s="220" t="s">
        <v>83</v>
      </c>
      <c r="AV134" s="11" t="s">
        <v>81</v>
      </c>
      <c r="AW134" s="11" t="s">
        <v>37</v>
      </c>
      <c r="AX134" s="11" t="s">
        <v>73</v>
      </c>
      <c r="AY134" s="220" t="s">
        <v>127</v>
      </c>
    </row>
    <row r="135" spans="2:51" s="12" customFormat="1" ht="12">
      <c r="B135" s="221"/>
      <c r="C135" s="222"/>
      <c r="D135" s="205" t="s">
        <v>174</v>
      </c>
      <c r="E135" s="223" t="s">
        <v>21</v>
      </c>
      <c r="F135" s="224" t="s">
        <v>176</v>
      </c>
      <c r="G135" s="222"/>
      <c r="H135" s="225">
        <v>18.48</v>
      </c>
      <c r="I135" s="226"/>
      <c r="J135" s="222"/>
      <c r="K135" s="222"/>
      <c r="L135" s="227"/>
      <c r="M135" s="228"/>
      <c r="N135" s="229"/>
      <c r="O135" s="229"/>
      <c r="P135" s="229"/>
      <c r="Q135" s="229"/>
      <c r="R135" s="229"/>
      <c r="S135" s="229"/>
      <c r="T135" s="230"/>
      <c r="AT135" s="231" t="s">
        <v>174</v>
      </c>
      <c r="AU135" s="231" t="s">
        <v>83</v>
      </c>
      <c r="AV135" s="12" t="s">
        <v>83</v>
      </c>
      <c r="AW135" s="12" t="s">
        <v>37</v>
      </c>
      <c r="AX135" s="12" t="s">
        <v>73</v>
      </c>
      <c r="AY135" s="231" t="s">
        <v>127</v>
      </c>
    </row>
    <row r="136" spans="2:51" s="12" customFormat="1" ht="12">
      <c r="B136" s="221"/>
      <c r="C136" s="222"/>
      <c r="D136" s="205" t="s">
        <v>174</v>
      </c>
      <c r="E136" s="223" t="s">
        <v>21</v>
      </c>
      <c r="F136" s="224" t="s">
        <v>177</v>
      </c>
      <c r="G136" s="222"/>
      <c r="H136" s="225">
        <v>4.94</v>
      </c>
      <c r="I136" s="226"/>
      <c r="J136" s="222"/>
      <c r="K136" s="222"/>
      <c r="L136" s="227"/>
      <c r="M136" s="228"/>
      <c r="N136" s="229"/>
      <c r="O136" s="229"/>
      <c r="P136" s="229"/>
      <c r="Q136" s="229"/>
      <c r="R136" s="229"/>
      <c r="S136" s="229"/>
      <c r="T136" s="230"/>
      <c r="AT136" s="231" t="s">
        <v>174</v>
      </c>
      <c r="AU136" s="231" t="s">
        <v>83</v>
      </c>
      <c r="AV136" s="12" t="s">
        <v>83</v>
      </c>
      <c r="AW136" s="12" t="s">
        <v>37</v>
      </c>
      <c r="AX136" s="12" t="s">
        <v>73</v>
      </c>
      <c r="AY136" s="231" t="s">
        <v>127</v>
      </c>
    </row>
    <row r="137" spans="2:51" s="13" customFormat="1" ht="12">
      <c r="B137" s="232"/>
      <c r="C137" s="233"/>
      <c r="D137" s="234" t="s">
        <v>174</v>
      </c>
      <c r="E137" s="235" t="s">
        <v>21</v>
      </c>
      <c r="F137" s="236" t="s">
        <v>178</v>
      </c>
      <c r="G137" s="233"/>
      <c r="H137" s="237">
        <v>23.42</v>
      </c>
      <c r="I137" s="238"/>
      <c r="J137" s="233"/>
      <c r="K137" s="233"/>
      <c r="L137" s="239"/>
      <c r="M137" s="240"/>
      <c r="N137" s="241"/>
      <c r="O137" s="241"/>
      <c r="P137" s="241"/>
      <c r="Q137" s="241"/>
      <c r="R137" s="241"/>
      <c r="S137" s="241"/>
      <c r="T137" s="242"/>
      <c r="AT137" s="243" t="s">
        <v>174</v>
      </c>
      <c r="AU137" s="243" t="s">
        <v>83</v>
      </c>
      <c r="AV137" s="13" t="s">
        <v>172</v>
      </c>
      <c r="AW137" s="13" t="s">
        <v>37</v>
      </c>
      <c r="AX137" s="13" t="s">
        <v>81</v>
      </c>
      <c r="AY137" s="243" t="s">
        <v>127</v>
      </c>
    </row>
    <row r="138" spans="2:65" s="1" customFormat="1" ht="22.5" customHeight="1">
      <c r="B138" s="41"/>
      <c r="C138" s="193" t="s">
        <v>239</v>
      </c>
      <c r="D138" s="193" t="s">
        <v>130</v>
      </c>
      <c r="E138" s="194" t="s">
        <v>240</v>
      </c>
      <c r="F138" s="195" t="s">
        <v>241</v>
      </c>
      <c r="G138" s="196" t="s">
        <v>171</v>
      </c>
      <c r="H138" s="197">
        <v>46.84</v>
      </c>
      <c r="I138" s="198"/>
      <c r="J138" s="199">
        <f>ROUND(I138*H138,2)</f>
        <v>0</v>
      </c>
      <c r="K138" s="195" t="s">
        <v>134</v>
      </c>
      <c r="L138" s="61"/>
      <c r="M138" s="200" t="s">
        <v>21</v>
      </c>
      <c r="N138" s="201" t="s">
        <v>44</v>
      </c>
      <c r="O138" s="42"/>
      <c r="P138" s="202">
        <f>O138*H138</f>
        <v>0</v>
      </c>
      <c r="Q138" s="202">
        <v>0</v>
      </c>
      <c r="R138" s="202">
        <f>Q138*H138</f>
        <v>0</v>
      </c>
      <c r="S138" s="202">
        <v>0</v>
      </c>
      <c r="T138" s="203">
        <f>S138*H138</f>
        <v>0</v>
      </c>
      <c r="AR138" s="24" t="s">
        <v>172</v>
      </c>
      <c r="AT138" s="24" t="s">
        <v>130</v>
      </c>
      <c r="AU138" s="24" t="s">
        <v>83</v>
      </c>
      <c r="AY138" s="24" t="s">
        <v>127</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172</v>
      </c>
      <c r="BM138" s="24" t="s">
        <v>242</v>
      </c>
    </row>
    <row r="139" spans="2:51" s="11" customFormat="1" ht="12">
      <c r="B139" s="210"/>
      <c r="C139" s="211"/>
      <c r="D139" s="205" t="s">
        <v>174</v>
      </c>
      <c r="E139" s="212" t="s">
        <v>21</v>
      </c>
      <c r="F139" s="213" t="s">
        <v>243</v>
      </c>
      <c r="G139" s="211"/>
      <c r="H139" s="214" t="s">
        <v>21</v>
      </c>
      <c r="I139" s="215"/>
      <c r="J139" s="211"/>
      <c r="K139" s="211"/>
      <c r="L139" s="216"/>
      <c r="M139" s="217"/>
      <c r="N139" s="218"/>
      <c r="O139" s="218"/>
      <c r="P139" s="218"/>
      <c r="Q139" s="218"/>
      <c r="R139" s="218"/>
      <c r="S139" s="218"/>
      <c r="T139" s="219"/>
      <c r="AT139" s="220" t="s">
        <v>174</v>
      </c>
      <c r="AU139" s="220" t="s">
        <v>83</v>
      </c>
      <c r="AV139" s="11" t="s">
        <v>81</v>
      </c>
      <c r="AW139" s="11" t="s">
        <v>37</v>
      </c>
      <c r="AX139" s="11" t="s">
        <v>73</v>
      </c>
      <c r="AY139" s="220" t="s">
        <v>127</v>
      </c>
    </row>
    <row r="140" spans="2:51" s="11" customFormat="1" ht="12">
      <c r="B140" s="210"/>
      <c r="C140" s="211"/>
      <c r="D140" s="205" t="s">
        <v>174</v>
      </c>
      <c r="E140" s="212" t="s">
        <v>21</v>
      </c>
      <c r="F140" s="213" t="s">
        <v>175</v>
      </c>
      <c r="G140" s="211"/>
      <c r="H140" s="214" t="s">
        <v>21</v>
      </c>
      <c r="I140" s="215"/>
      <c r="J140" s="211"/>
      <c r="K140" s="211"/>
      <c r="L140" s="216"/>
      <c r="M140" s="217"/>
      <c r="N140" s="218"/>
      <c r="O140" s="218"/>
      <c r="P140" s="218"/>
      <c r="Q140" s="218"/>
      <c r="R140" s="218"/>
      <c r="S140" s="218"/>
      <c r="T140" s="219"/>
      <c r="AT140" s="220" t="s">
        <v>174</v>
      </c>
      <c r="AU140" s="220" t="s">
        <v>83</v>
      </c>
      <c r="AV140" s="11" t="s">
        <v>81</v>
      </c>
      <c r="AW140" s="11" t="s">
        <v>37</v>
      </c>
      <c r="AX140" s="11" t="s">
        <v>73</v>
      </c>
      <c r="AY140" s="220" t="s">
        <v>127</v>
      </c>
    </row>
    <row r="141" spans="2:51" s="12" customFormat="1" ht="12">
      <c r="B141" s="221"/>
      <c r="C141" s="222"/>
      <c r="D141" s="205" t="s">
        <v>174</v>
      </c>
      <c r="E141" s="223" t="s">
        <v>21</v>
      </c>
      <c r="F141" s="224" t="s">
        <v>244</v>
      </c>
      <c r="G141" s="222"/>
      <c r="H141" s="225">
        <v>36.96</v>
      </c>
      <c r="I141" s="226"/>
      <c r="J141" s="222"/>
      <c r="K141" s="222"/>
      <c r="L141" s="227"/>
      <c r="M141" s="228"/>
      <c r="N141" s="229"/>
      <c r="O141" s="229"/>
      <c r="P141" s="229"/>
      <c r="Q141" s="229"/>
      <c r="R141" s="229"/>
      <c r="S141" s="229"/>
      <c r="T141" s="230"/>
      <c r="AT141" s="231" t="s">
        <v>174</v>
      </c>
      <c r="AU141" s="231" t="s">
        <v>83</v>
      </c>
      <c r="AV141" s="12" t="s">
        <v>83</v>
      </c>
      <c r="AW141" s="12" t="s">
        <v>37</v>
      </c>
      <c r="AX141" s="12" t="s">
        <v>73</v>
      </c>
      <c r="AY141" s="231" t="s">
        <v>127</v>
      </c>
    </row>
    <row r="142" spans="2:51" s="12" customFormat="1" ht="12">
      <c r="B142" s="221"/>
      <c r="C142" s="222"/>
      <c r="D142" s="205" t="s">
        <v>174</v>
      </c>
      <c r="E142" s="223" t="s">
        <v>21</v>
      </c>
      <c r="F142" s="224" t="s">
        <v>245</v>
      </c>
      <c r="G142" s="222"/>
      <c r="H142" s="225">
        <v>9.88</v>
      </c>
      <c r="I142" s="226"/>
      <c r="J142" s="222"/>
      <c r="K142" s="222"/>
      <c r="L142" s="227"/>
      <c r="M142" s="228"/>
      <c r="N142" s="229"/>
      <c r="O142" s="229"/>
      <c r="P142" s="229"/>
      <c r="Q142" s="229"/>
      <c r="R142" s="229"/>
      <c r="S142" s="229"/>
      <c r="T142" s="230"/>
      <c r="AT142" s="231" t="s">
        <v>174</v>
      </c>
      <c r="AU142" s="231" t="s">
        <v>83</v>
      </c>
      <c r="AV142" s="12" t="s">
        <v>83</v>
      </c>
      <c r="AW142" s="12" t="s">
        <v>37</v>
      </c>
      <c r="AX142" s="12" t="s">
        <v>73</v>
      </c>
      <c r="AY142" s="231" t="s">
        <v>127</v>
      </c>
    </row>
    <row r="143" spans="2:51" s="13" customFormat="1" ht="12">
      <c r="B143" s="232"/>
      <c r="C143" s="233"/>
      <c r="D143" s="234" t="s">
        <v>174</v>
      </c>
      <c r="E143" s="235" t="s">
        <v>21</v>
      </c>
      <c r="F143" s="236" t="s">
        <v>178</v>
      </c>
      <c r="G143" s="233"/>
      <c r="H143" s="237">
        <v>46.84</v>
      </c>
      <c r="I143" s="238"/>
      <c r="J143" s="233"/>
      <c r="K143" s="233"/>
      <c r="L143" s="239"/>
      <c r="M143" s="240"/>
      <c r="N143" s="241"/>
      <c r="O143" s="241"/>
      <c r="P143" s="241"/>
      <c r="Q143" s="241"/>
      <c r="R143" s="241"/>
      <c r="S143" s="241"/>
      <c r="T143" s="242"/>
      <c r="AT143" s="243" t="s">
        <v>174</v>
      </c>
      <c r="AU143" s="243" t="s">
        <v>83</v>
      </c>
      <c r="AV143" s="13" t="s">
        <v>172</v>
      </c>
      <c r="AW143" s="13" t="s">
        <v>37</v>
      </c>
      <c r="AX143" s="13" t="s">
        <v>81</v>
      </c>
      <c r="AY143" s="243" t="s">
        <v>127</v>
      </c>
    </row>
    <row r="144" spans="2:65" s="1" customFormat="1" ht="31.5" customHeight="1">
      <c r="B144" s="41"/>
      <c r="C144" s="193" t="s">
        <v>10</v>
      </c>
      <c r="D144" s="193" t="s">
        <v>130</v>
      </c>
      <c r="E144" s="194" t="s">
        <v>246</v>
      </c>
      <c r="F144" s="195" t="s">
        <v>247</v>
      </c>
      <c r="G144" s="196" t="s">
        <v>171</v>
      </c>
      <c r="H144" s="197">
        <v>4.334</v>
      </c>
      <c r="I144" s="198"/>
      <c r="J144" s="199">
        <f>ROUND(I144*H144,2)</f>
        <v>0</v>
      </c>
      <c r="K144" s="195" t="s">
        <v>134</v>
      </c>
      <c r="L144" s="61"/>
      <c r="M144" s="200" t="s">
        <v>21</v>
      </c>
      <c r="N144" s="201" t="s">
        <v>44</v>
      </c>
      <c r="O144" s="42"/>
      <c r="P144" s="202">
        <f>O144*H144</f>
        <v>0</v>
      </c>
      <c r="Q144" s="202">
        <v>0</v>
      </c>
      <c r="R144" s="202">
        <f>Q144*H144</f>
        <v>0</v>
      </c>
      <c r="S144" s="202">
        <v>0.076</v>
      </c>
      <c r="T144" s="203">
        <f>S144*H144</f>
        <v>0.32938399999999995</v>
      </c>
      <c r="AR144" s="24" t="s">
        <v>172</v>
      </c>
      <c r="AT144" s="24" t="s">
        <v>130</v>
      </c>
      <c r="AU144" s="24" t="s">
        <v>83</v>
      </c>
      <c r="AY144" s="24" t="s">
        <v>127</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172</v>
      </c>
      <c r="BM144" s="24" t="s">
        <v>248</v>
      </c>
    </row>
    <row r="145" spans="2:51" s="11" customFormat="1" ht="12">
      <c r="B145" s="210"/>
      <c r="C145" s="211"/>
      <c r="D145" s="205" t="s">
        <v>174</v>
      </c>
      <c r="E145" s="212" t="s">
        <v>21</v>
      </c>
      <c r="F145" s="213" t="s">
        <v>175</v>
      </c>
      <c r="G145" s="211"/>
      <c r="H145" s="214" t="s">
        <v>21</v>
      </c>
      <c r="I145" s="215"/>
      <c r="J145" s="211"/>
      <c r="K145" s="211"/>
      <c r="L145" s="216"/>
      <c r="M145" s="217"/>
      <c r="N145" s="218"/>
      <c r="O145" s="218"/>
      <c r="P145" s="218"/>
      <c r="Q145" s="218"/>
      <c r="R145" s="218"/>
      <c r="S145" s="218"/>
      <c r="T145" s="219"/>
      <c r="AT145" s="220" t="s">
        <v>174</v>
      </c>
      <c r="AU145" s="220" t="s">
        <v>83</v>
      </c>
      <c r="AV145" s="11" t="s">
        <v>81</v>
      </c>
      <c r="AW145" s="11" t="s">
        <v>37</v>
      </c>
      <c r="AX145" s="11" t="s">
        <v>73</v>
      </c>
      <c r="AY145" s="220" t="s">
        <v>127</v>
      </c>
    </row>
    <row r="146" spans="2:51" s="12" customFormat="1" ht="12">
      <c r="B146" s="221"/>
      <c r="C146" s="222"/>
      <c r="D146" s="205" t="s">
        <v>174</v>
      </c>
      <c r="E146" s="223" t="s">
        <v>21</v>
      </c>
      <c r="F146" s="224" t="s">
        <v>249</v>
      </c>
      <c r="G146" s="222"/>
      <c r="H146" s="225">
        <v>1.182</v>
      </c>
      <c r="I146" s="226"/>
      <c r="J146" s="222"/>
      <c r="K146" s="222"/>
      <c r="L146" s="227"/>
      <c r="M146" s="228"/>
      <c r="N146" s="229"/>
      <c r="O146" s="229"/>
      <c r="P146" s="229"/>
      <c r="Q146" s="229"/>
      <c r="R146" s="229"/>
      <c r="S146" s="229"/>
      <c r="T146" s="230"/>
      <c r="AT146" s="231" t="s">
        <v>174</v>
      </c>
      <c r="AU146" s="231" t="s">
        <v>83</v>
      </c>
      <c r="AV146" s="12" t="s">
        <v>83</v>
      </c>
      <c r="AW146" s="12" t="s">
        <v>37</v>
      </c>
      <c r="AX146" s="12" t="s">
        <v>73</v>
      </c>
      <c r="AY146" s="231" t="s">
        <v>127</v>
      </c>
    </row>
    <row r="147" spans="2:51" s="12" customFormat="1" ht="12">
      <c r="B147" s="221"/>
      <c r="C147" s="222"/>
      <c r="D147" s="205" t="s">
        <v>174</v>
      </c>
      <c r="E147" s="223" t="s">
        <v>21</v>
      </c>
      <c r="F147" s="224" t="s">
        <v>250</v>
      </c>
      <c r="G147" s="222"/>
      <c r="H147" s="225">
        <v>3.152</v>
      </c>
      <c r="I147" s="226"/>
      <c r="J147" s="222"/>
      <c r="K147" s="222"/>
      <c r="L147" s="227"/>
      <c r="M147" s="228"/>
      <c r="N147" s="229"/>
      <c r="O147" s="229"/>
      <c r="P147" s="229"/>
      <c r="Q147" s="229"/>
      <c r="R147" s="229"/>
      <c r="S147" s="229"/>
      <c r="T147" s="230"/>
      <c r="AT147" s="231" t="s">
        <v>174</v>
      </c>
      <c r="AU147" s="231" t="s">
        <v>83</v>
      </c>
      <c r="AV147" s="12" t="s">
        <v>83</v>
      </c>
      <c r="AW147" s="12" t="s">
        <v>37</v>
      </c>
      <c r="AX147" s="12" t="s">
        <v>73</v>
      </c>
      <c r="AY147" s="231" t="s">
        <v>127</v>
      </c>
    </row>
    <row r="148" spans="2:51" s="13" customFormat="1" ht="12">
      <c r="B148" s="232"/>
      <c r="C148" s="233"/>
      <c r="D148" s="234" t="s">
        <v>174</v>
      </c>
      <c r="E148" s="235" t="s">
        <v>21</v>
      </c>
      <c r="F148" s="236" t="s">
        <v>178</v>
      </c>
      <c r="G148" s="233"/>
      <c r="H148" s="237">
        <v>4.334</v>
      </c>
      <c r="I148" s="238"/>
      <c r="J148" s="233"/>
      <c r="K148" s="233"/>
      <c r="L148" s="239"/>
      <c r="M148" s="240"/>
      <c r="N148" s="241"/>
      <c r="O148" s="241"/>
      <c r="P148" s="241"/>
      <c r="Q148" s="241"/>
      <c r="R148" s="241"/>
      <c r="S148" s="241"/>
      <c r="T148" s="242"/>
      <c r="AT148" s="243" t="s">
        <v>174</v>
      </c>
      <c r="AU148" s="243" t="s">
        <v>83</v>
      </c>
      <c r="AV148" s="13" t="s">
        <v>172</v>
      </c>
      <c r="AW148" s="13" t="s">
        <v>37</v>
      </c>
      <c r="AX148" s="13" t="s">
        <v>81</v>
      </c>
      <c r="AY148" s="243" t="s">
        <v>127</v>
      </c>
    </row>
    <row r="149" spans="2:65" s="1" customFormat="1" ht="31.5" customHeight="1">
      <c r="B149" s="41"/>
      <c r="C149" s="193" t="s">
        <v>251</v>
      </c>
      <c r="D149" s="193" t="s">
        <v>130</v>
      </c>
      <c r="E149" s="194" t="s">
        <v>252</v>
      </c>
      <c r="F149" s="195" t="s">
        <v>253</v>
      </c>
      <c r="G149" s="196" t="s">
        <v>254</v>
      </c>
      <c r="H149" s="197">
        <v>2.302</v>
      </c>
      <c r="I149" s="198"/>
      <c r="J149" s="199">
        <f>ROUND(I149*H149,2)</f>
        <v>0</v>
      </c>
      <c r="K149" s="195" t="s">
        <v>134</v>
      </c>
      <c r="L149" s="61"/>
      <c r="M149" s="200" t="s">
        <v>21</v>
      </c>
      <c r="N149" s="201" t="s">
        <v>44</v>
      </c>
      <c r="O149" s="42"/>
      <c r="P149" s="202">
        <f>O149*H149</f>
        <v>0</v>
      </c>
      <c r="Q149" s="202">
        <v>0</v>
      </c>
      <c r="R149" s="202">
        <f>Q149*H149</f>
        <v>0</v>
      </c>
      <c r="S149" s="202">
        <v>0</v>
      </c>
      <c r="T149" s="203">
        <f>S149*H149</f>
        <v>0</v>
      </c>
      <c r="AR149" s="24" t="s">
        <v>172</v>
      </c>
      <c r="AT149" s="24" t="s">
        <v>130</v>
      </c>
      <c r="AU149" s="24" t="s">
        <v>83</v>
      </c>
      <c r="AY149" s="24" t="s">
        <v>127</v>
      </c>
      <c r="BE149" s="204">
        <f>IF(N149="základní",J149,0)</f>
        <v>0</v>
      </c>
      <c r="BF149" s="204">
        <f>IF(N149="snížená",J149,0)</f>
        <v>0</v>
      </c>
      <c r="BG149" s="204">
        <f>IF(N149="zákl. přenesená",J149,0)</f>
        <v>0</v>
      </c>
      <c r="BH149" s="204">
        <f>IF(N149="sníž. přenesená",J149,0)</f>
        <v>0</v>
      </c>
      <c r="BI149" s="204">
        <f>IF(N149="nulová",J149,0)</f>
        <v>0</v>
      </c>
      <c r="BJ149" s="24" t="s">
        <v>81</v>
      </c>
      <c r="BK149" s="204">
        <f>ROUND(I149*H149,2)</f>
        <v>0</v>
      </c>
      <c r="BL149" s="24" t="s">
        <v>172</v>
      </c>
      <c r="BM149" s="24" t="s">
        <v>255</v>
      </c>
    </row>
    <row r="150" spans="2:65" s="1" customFormat="1" ht="44.25" customHeight="1">
      <c r="B150" s="41"/>
      <c r="C150" s="193" t="s">
        <v>256</v>
      </c>
      <c r="D150" s="193" t="s">
        <v>130</v>
      </c>
      <c r="E150" s="194" t="s">
        <v>257</v>
      </c>
      <c r="F150" s="195" t="s">
        <v>258</v>
      </c>
      <c r="G150" s="196" t="s">
        <v>254</v>
      </c>
      <c r="H150" s="197">
        <v>4.604</v>
      </c>
      <c r="I150" s="198"/>
      <c r="J150" s="199">
        <f>ROUND(I150*H150,2)</f>
        <v>0</v>
      </c>
      <c r="K150" s="195" t="s">
        <v>134</v>
      </c>
      <c r="L150" s="61"/>
      <c r="M150" s="200" t="s">
        <v>21</v>
      </c>
      <c r="N150" s="201" t="s">
        <v>44</v>
      </c>
      <c r="O150" s="42"/>
      <c r="P150" s="202">
        <f>O150*H150</f>
        <v>0</v>
      </c>
      <c r="Q150" s="202">
        <v>0</v>
      </c>
      <c r="R150" s="202">
        <f>Q150*H150</f>
        <v>0</v>
      </c>
      <c r="S150" s="202">
        <v>0</v>
      </c>
      <c r="T150" s="203">
        <f>S150*H150</f>
        <v>0</v>
      </c>
      <c r="AR150" s="24" t="s">
        <v>172</v>
      </c>
      <c r="AT150" s="24" t="s">
        <v>130</v>
      </c>
      <c r="AU150" s="24" t="s">
        <v>83</v>
      </c>
      <c r="AY150" s="24" t="s">
        <v>127</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172</v>
      </c>
      <c r="BM150" s="24" t="s">
        <v>259</v>
      </c>
    </row>
    <row r="151" spans="2:51" s="12" customFormat="1" ht="12">
      <c r="B151" s="221"/>
      <c r="C151" s="222"/>
      <c r="D151" s="234" t="s">
        <v>174</v>
      </c>
      <c r="E151" s="222"/>
      <c r="F151" s="248" t="s">
        <v>260</v>
      </c>
      <c r="G151" s="222"/>
      <c r="H151" s="249">
        <v>4.604</v>
      </c>
      <c r="I151" s="226"/>
      <c r="J151" s="222"/>
      <c r="K151" s="222"/>
      <c r="L151" s="227"/>
      <c r="M151" s="228"/>
      <c r="N151" s="229"/>
      <c r="O151" s="229"/>
      <c r="P151" s="229"/>
      <c r="Q151" s="229"/>
      <c r="R151" s="229"/>
      <c r="S151" s="229"/>
      <c r="T151" s="230"/>
      <c r="AT151" s="231" t="s">
        <v>174</v>
      </c>
      <c r="AU151" s="231" t="s">
        <v>83</v>
      </c>
      <c r="AV151" s="12" t="s">
        <v>83</v>
      </c>
      <c r="AW151" s="12" t="s">
        <v>6</v>
      </c>
      <c r="AX151" s="12" t="s">
        <v>81</v>
      </c>
      <c r="AY151" s="231" t="s">
        <v>127</v>
      </c>
    </row>
    <row r="152" spans="2:65" s="1" customFormat="1" ht="31.5" customHeight="1">
      <c r="B152" s="41"/>
      <c r="C152" s="193" t="s">
        <v>261</v>
      </c>
      <c r="D152" s="193" t="s">
        <v>130</v>
      </c>
      <c r="E152" s="194" t="s">
        <v>262</v>
      </c>
      <c r="F152" s="195" t="s">
        <v>263</v>
      </c>
      <c r="G152" s="196" t="s">
        <v>254</v>
      </c>
      <c r="H152" s="197">
        <v>2.302</v>
      </c>
      <c r="I152" s="198"/>
      <c r="J152" s="199">
        <f>ROUND(I152*H152,2)</f>
        <v>0</v>
      </c>
      <c r="K152" s="195" t="s">
        <v>134</v>
      </c>
      <c r="L152" s="61"/>
      <c r="M152" s="200" t="s">
        <v>21</v>
      </c>
      <c r="N152" s="201" t="s">
        <v>44</v>
      </c>
      <c r="O152" s="42"/>
      <c r="P152" s="202">
        <f>O152*H152</f>
        <v>0</v>
      </c>
      <c r="Q152" s="202">
        <v>0</v>
      </c>
      <c r="R152" s="202">
        <f>Q152*H152</f>
        <v>0</v>
      </c>
      <c r="S152" s="202">
        <v>0</v>
      </c>
      <c r="T152" s="203">
        <f>S152*H152</f>
        <v>0</v>
      </c>
      <c r="AR152" s="24" t="s">
        <v>172</v>
      </c>
      <c r="AT152" s="24" t="s">
        <v>130</v>
      </c>
      <c r="AU152" s="24" t="s">
        <v>83</v>
      </c>
      <c r="AY152" s="24" t="s">
        <v>127</v>
      </c>
      <c r="BE152" s="204">
        <f>IF(N152="základní",J152,0)</f>
        <v>0</v>
      </c>
      <c r="BF152" s="204">
        <f>IF(N152="snížená",J152,0)</f>
        <v>0</v>
      </c>
      <c r="BG152" s="204">
        <f>IF(N152="zákl. přenesená",J152,0)</f>
        <v>0</v>
      </c>
      <c r="BH152" s="204">
        <f>IF(N152="sníž. přenesená",J152,0)</f>
        <v>0</v>
      </c>
      <c r="BI152" s="204">
        <f>IF(N152="nulová",J152,0)</f>
        <v>0</v>
      </c>
      <c r="BJ152" s="24" t="s">
        <v>81</v>
      </c>
      <c r="BK152" s="204">
        <f>ROUND(I152*H152,2)</f>
        <v>0</v>
      </c>
      <c r="BL152" s="24" t="s">
        <v>172</v>
      </c>
      <c r="BM152" s="24" t="s">
        <v>264</v>
      </c>
    </row>
    <row r="153" spans="2:65" s="1" customFormat="1" ht="31.5" customHeight="1">
      <c r="B153" s="41"/>
      <c r="C153" s="193" t="s">
        <v>265</v>
      </c>
      <c r="D153" s="193" t="s">
        <v>130</v>
      </c>
      <c r="E153" s="194" t="s">
        <v>266</v>
      </c>
      <c r="F153" s="195" t="s">
        <v>267</v>
      </c>
      <c r="G153" s="196" t="s">
        <v>254</v>
      </c>
      <c r="H153" s="197">
        <v>43.738</v>
      </c>
      <c r="I153" s="198"/>
      <c r="J153" s="199">
        <f>ROUND(I153*H153,2)</f>
        <v>0</v>
      </c>
      <c r="K153" s="195" t="s">
        <v>134</v>
      </c>
      <c r="L153" s="61"/>
      <c r="M153" s="200" t="s">
        <v>21</v>
      </c>
      <c r="N153" s="201" t="s">
        <v>44</v>
      </c>
      <c r="O153" s="42"/>
      <c r="P153" s="202">
        <f>O153*H153</f>
        <v>0</v>
      </c>
      <c r="Q153" s="202">
        <v>0</v>
      </c>
      <c r="R153" s="202">
        <f>Q153*H153</f>
        <v>0</v>
      </c>
      <c r="S153" s="202">
        <v>0</v>
      </c>
      <c r="T153" s="203">
        <f>S153*H153</f>
        <v>0</v>
      </c>
      <c r="AR153" s="24" t="s">
        <v>172</v>
      </c>
      <c r="AT153" s="24" t="s">
        <v>130</v>
      </c>
      <c r="AU153" s="24" t="s">
        <v>83</v>
      </c>
      <c r="AY153" s="24" t="s">
        <v>127</v>
      </c>
      <c r="BE153" s="204">
        <f>IF(N153="základní",J153,0)</f>
        <v>0</v>
      </c>
      <c r="BF153" s="204">
        <f>IF(N153="snížená",J153,0)</f>
        <v>0</v>
      </c>
      <c r="BG153" s="204">
        <f>IF(N153="zákl. přenesená",J153,0)</f>
        <v>0</v>
      </c>
      <c r="BH153" s="204">
        <f>IF(N153="sníž. přenesená",J153,0)</f>
        <v>0</v>
      </c>
      <c r="BI153" s="204">
        <f>IF(N153="nulová",J153,0)</f>
        <v>0</v>
      </c>
      <c r="BJ153" s="24" t="s">
        <v>81</v>
      </c>
      <c r="BK153" s="204">
        <f>ROUND(I153*H153,2)</f>
        <v>0</v>
      </c>
      <c r="BL153" s="24" t="s">
        <v>172</v>
      </c>
      <c r="BM153" s="24" t="s">
        <v>268</v>
      </c>
    </row>
    <row r="154" spans="2:47" s="1" customFormat="1" ht="24">
      <c r="B154" s="41"/>
      <c r="C154" s="63"/>
      <c r="D154" s="205" t="s">
        <v>149</v>
      </c>
      <c r="E154" s="63"/>
      <c r="F154" s="206" t="s">
        <v>269</v>
      </c>
      <c r="G154" s="63"/>
      <c r="H154" s="63"/>
      <c r="I154" s="163"/>
      <c r="J154" s="63"/>
      <c r="K154" s="63"/>
      <c r="L154" s="61"/>
      <c r="M154" s="250"/>
      <c r="N154" s="42"/>
      <c r="O154" s="42"/>
      <c r="P154" s="42"/>
      <c r="Q154" s="42"/>
      <c r="R154" s="42"/>
      <c r="S154" s="42"/>
      <c r="T154" s="78"/>
      <c r="AT154" s="24" t="s">
        <v>149</v>
      </c>
      <c r="AU154" s="24" t="s">
        <v>83</v>
      </c>
    </row>
    <row r="155" spans="2:51" s="12" customFormat="1" ht="12">
      <c r="B155" s="221"/>
      <c r="C155" s="222"/>
      <c r="D155" s="234" t="s">
        <v>174</v>
      </c>
      <c r="E155" s="222"/>
      <c r="F155" s="248" t="s">
        <v>270</v>
      </c>
      <c r="G155" s="222"/>
      <c r="H155" s="249">
        <v>43.738</v>
      </c>
      <c r="I155" s="226"/>
      <c r="J155" s="222"/>
      <c r="K155" s="222"/>
      <c r="L155" s="227"/>
      <c r="M155" s="228"/>
      <c r="N155" s="229"/>
      <c r="O155" s="229"/>
      <c r="P155" s="229"/>
      <c r="Q155" s="229"/>
      <c r="R155" s="229"/>
      <c r="S155" s="229"/>
      <c r="T155" s="230"/>
      <c r="AT155" s="231" t="s">
        <v>174</v>
      </c>
      <c r="AU155" s="231" t="s">
        <v>83</v>
      </c>
      <c r="AV155" s="12" t="s">
        <v>83</v>
      </c>
      <c r="AW155" s="12" t="s">
        <v>6</v>
      </c>
      <c r="AX155" s="12" t="s">
        <v>81</v>
      </c>
      <c r="AY155" s="231" t="s">
        <v>127</v>
      </c>
    </row>
    <row r="156" spans="2:65" s="1" customFormat="1" ht="22.5" customHeight="1">
      <c r="B156" s="41"/>
      <c r="C156" s="193" t="s">
        <v>271</v>
      </c>
      <c r="D156" s="193" t="s">
        <v>130</v>
      </c>
      <c r="E156" s="194" t="s">
        <v>272</v>
      </c>
      <c r="F156" s="195" t="s">
        <v>273</v>
      </c>
      <c r="G156" s="196" t="s">
        <v>254</v>
      </c>
      <c r="H156" s="197">
        <v>2.302</v>
      </c>
      <c r="I156" s="198"/>
      <c r="J156" s="199">
        <f>ROUND(I156*H156,2)</f>
        <v>0</v>
      </c>
      <c r="K156" s="195" t="s">
        <v>134</v>
      </c>
      <c r="L156" s="61"/>
      <c r="M156" s="200" t="s">
        <v>21</v>
      </c>
      <c r="N156" s="201" t="s">
        <v>44</v>
      </c>
      <c r="O156" s="42"/>
      <c r="P156" s="202">
        <f>O156*H156</f>
        <v>0</v>
      </c>
      <c r="Q156" s="202">
        <v>0</v>
      </c>
      <c r="R156" s="202">
        <f>Q156*H156</f>
        <v>0</v>
      </c>
      <c r="S156" s="202">
        <v>0</v>
      </c>
      <c r="T156" s="203">
        <f>S156*H156</f>
        <v>0</v>
      </c>
      <c r="AR156" s="24" t="s">
        <v>172</v>
      </c>
      <c r="AT156" s="24" t="s">
        <v>130</v>
      </c>
      <c r="AU156" s="24" t="s">
        <v>83</v>
      </c>
      <c r="AY156" s="24" t="s">
        <v>127</v>
      </c>
      <c r="BE156" s="204">
        <f>IF(N156="základní",J156,0)</f>
        <v>0</v>
      </c>
      <c r="BF156" s="204">
        <f>IF(N156="snížená",J156,0)</f>
        <v>0</v>
      </c>
      <c r="BG156" s="204">
        <f>IF(N156="zákl. přenesená",J156,0)</f>
        <v>0</v>
      </c>
      <c r="BH156" s="204">
        <f>IF(N156="sníž. přenesená",J156,0)</f>
        <v>0</v>
      </c>
      <c r="BI156" s="204">
        <f>IF(N156="nulová",J156,0)</f>
        <v>0</v>
      </c>
      <c r="BJ156" s="24" t="s">
        <v>81</v>
      </c>
      <c r="BK156" s="204">
        <f>ROUND(I156*H156,2)</f>
        <v>0</v>
      </c>
      <c r="BL156" s="24" t="s">
        <v>172</v>
      </c>
      <c r="BM156" s="24" t="s">
        <v>274</v>
      </c>
    </row>
    <row r="157" spans="2:65" s="1" customFormat="1" ht="44.25" customHeight="1">
      <c r="B157" s="41"/>
      <c r="C157" s="193" t="s">
        <v>9</v>
      </c>
      <c r="D157" s="193" t="s">
        <v>130</v>
      </c>
      <c r="E157" s="194" t="s">
        <v>275</v>
      </c>
      <c r="F157" s="195" t="s">
        <v>276</v>
      </c>
      <c r="G157" s="196" t="s">
        <v>254</v>
      </c>
      <c r="H157" s="197">
        <v>2.302</v>
      </c>
      <c r="I157" s="198"/>
      <c r="J157" s="199">
        <f>ROUND(I157*H157,2)</f>
        <v>0</v>
      </c>
      <c r="K157" s="195" t="s">
        <v>134</v>
      </c>
      <c r="L157" s="61"/>
      <c r="M157" s="200" t="s">
        <v>21</v>
      </c>
      <c r="N157" s="201" t="s">
        <v>44</v>
      </c>
      <c r="O157" s="42"/>
      <c r="P157" s="202">
        <f>O157*H157</f>
        <v>0</v>
      </c>
      <c r="Q157" s="202">
        <v>0</v>
      </c>
      <c r="R157" s="202">
        <f>Q157*H157</f>
        <v>0</v>
      </c>
      <c r="S157" s="202">
        <v>0</v>
      </c>
      <c r="T157" s="203">
        <f>S157*H157</f>
        <v>0</v>
      </c>
      <c r="AR157" s="24" t="s">
        <v>172</v>
      </c>
      <c r="AT157" s="24" t="s">
        <v>130</v>
      </c>
      <c r="AU157" s="24" t="s">
        <v>83</v>
      </c>
      <c r="AY157" s="24" t="s">
        <v>127</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172</v>
      </c>
      <c r="BM157" s="24" t="s">
        <v>277</v>
      </c>
    </row>
    <row r="158" spans="2:63" s="10" customFormat="1" ht="29.85" customHeight="1">
      <c r="B158" s="176"/>
      <c r="C158" s="177"/>
      <c r="D158" s="190" t="s">
        <v>72</v>
      </c>
      <c r="E158" s="191" t="s">
        <v>278</v>
      </c>
      <c r="F158" s="191" t="s">
        <v>279</v>
      </c>
      <c r="G158" s="177"/>
      <c r="H158" s="177"/>
      <c r="I158" s="180"/>
      <c r="J158" s="192">
        <f>BK158</f>
        <v>0</v>
      </c>
      <c r="K158" s="177"/>
      <c r="L158" s="182"/>
      <c r="M158" s="183"/>
      <c r="N158" s="184"/>
      <c r="O158" s="184"/>
      <c r="P158" s="185">
        <f>SUM(P159:P160)</f>
        <v>0</v>
      </c>
      <c r="Q158" s="184"/>
      <c r="R158" s="185">
        <f>SUM(R159:R160)</f>
        <v>0</v>
      </c>
      <c r="S158" s="184"/>
      <c r="T158" s="186">
        <f>SUM(T159:T160)</f>
        <v>0</v>
      </c>
      <c r="AR158" s="187" t="s">
        <v>81</v>
      </c>
      <c r="AT158" s="188" t="s">
        <v>72</v>
      </c>
      <c r="AU158" s="188" t="s">
        <v>81</v>
      </c>
      <c r="AY158" s="187" t="s">
        <v>127</v>
      </c>
      <c r="BK158" s="189">
        <f>SUM(BK159:BK160)</f>
        <v>0</v>
      </c>
    </row>
    <row r="159" spans="2:65" s="1" customFormat="1" ht="44.25" customHeight="1">
      <c r="B159" s="41"/>
      <c r="C159" s="193" t="s">
        <v>280</v>
      </c>
      <c r="D159" s="193" t="s">
        <v>130</v>
      </c>
      <c r="E159" s="194" t="s">
        <v>281</v>
      </c>
      <c r="F159" s="195" t="s">
        <v>282</v>
      </c>
      <c r="G159" s="196" t="s">
        <v>254</v>
      </c>
      <c r="H159" s="197">
        <v>0.768</v>
      </c>
      <c r="I159" s="198"/>
      <c r="J159" s="199">
        <f>ROUND(I159*H159,2)</f>
        <v>0</v>
      </c>
      <c r="K159" s="195" t="s">
        <v>134</v>
      </c>
      <c r="L159" s="61"/>
      <c r="M159" s="200" t="s">
        <v>21</v>
      </c>
      <c r="N159" s="201" t="s">
        <v>44</v>
      </c>
      <c r="O159" s="42"/>
      <c r="P159" s="202">
        <f>O159*H159</f>
        <v>0</v>
      </c>
      <c r="Q159" s="202">
        <v>0</v>
      </c>
      <c r="R159" s="202">
        <f>Q159*H159</f>
        <v>0</v>
      </c>
      <c r="S159" s="202">
        <v>0</v>
      </c>
      <c r="T159" s="203">
        <f>S159*H159</f>
        <v>0</v>
      </c>
      <c r="AR159" s="24" t="s">
        <v>172</v>
      </c>
      <c r="AT159" s="24" t="s">
        <v>130</v>
      </c>
      <c r="AU159" s="24" t="s">
        <v>83</v>
      </c>
      <c r="AY159" s="24" t="s">
        <v>127</v>
      </c>
      <c r="BE159" s="204">
        <f>IF(N159="základní",J159,0)</f>
        <v>0</v>
      </c>
      <c r="BF159" s="204">
        <f>IF(N159="snížená",J159,0)</f>
        <v>0</v>
      </c>
      <c r="BG159" s="204">
        <f>IF(N159="zákl. přenesená",J159,0)</f>
        <v>0</v>
      </c>
      <c r="BH159" s="204">
        <f>IF(N159="sníž. přenesená",J159,0)</f>
        <v>0</v>
      </c>
      <c r="BI159" s="204">
        <f>IF(N159="nulová",J159,0)</f>
        <v>0</v>
      </c>
      <c r="BJ159" s="24" t="s">
        <v>81</v>
      </c>
      <c r="BK159" s="204">
        <f>ROUND(I159*H159,2)</f>
        <v>0</v>
      </c>
      <c r="BL159" s="24" t="s">
        <v>172</v>
      </c>
      <c r="BM159" s="24" t="s">
        <v>283</v>
      </c>
    </row>
    <row r="160" spans="2:65" s="1" customFormat="1" ht="44.25" customHeight="1">
      <c r="B160" s="41"/>
      <c r="C160" s="193" t="s">
        <v>284</v>
      </c>
      <c r="D160" s="193" t="s">
        <v>130</v>
      </c>
      <c r="E160" s="194" t="s">
        <v>285</v>
      </c>
      <c r="F160" s="195" t="s">
        <v>286</v>
      </c>
      <c r="G160" s="196" t="s">
        <v>254</v>
      </c>
      <c r="H160" s="197">
        <v>0.768</v>
      </c>
      <c r="I160" s="198"/>
      <c r="J160" s="199">
        <f>ROUND(I160*H160,2)</f>
        <v>0</v>
      </c>
      <c r="K160" s="195" t="s">
        <v>134</v>
      </c>
      <c r="L160" s="61"/>
      <c r="M160" s="200" t="s">
        <v>21</v>
      </c>
      <c r="N160" s="201" t="s">
        <v>44</v>
      </c>
      <c r="O160" s="42"/>
      <c r="P160" s="202">
        <f>O160*H160</f>
        <v>0</v>
      </c>
      <c r="Q160" s="202">
        <v>0</v>
      </c>
      <c r="R160" s="202">
        <f>Q160*H160</f>
        <v>0</v>
      </c>
      <c r="S160" s="202">
        <v>0</v>
      </c>
      <c r="T160" s="203">
        <f>S160*H160</f>
        <v>0</v>
      </c>
      <c r="AR160" s="24" t="s">
        <v>172</v>
      </c>
      <c r="AT160" s="24" t="s">
        <v>130</v>
      </c>
      <c r="AU160" s="24" t="s">
        <v>83</v>
      </c>
      <c r="AY160" s="24" t="s">
        <v>127</v>
      </c>
      <c r="BE160" s="204">
        <f>IF(N160="základní",J160,0)</f>
        <v>0</v>
      </c>
      <c r="BF160" s="204">
        <f>IF(N160="snížená",J160,0)</f>
        <v>0</v>
      </c>
      <c r="BG160" s="204">
        <f>IF(N160="zákl. přenesená",J160,0)</f>
        <v>0</v>
      </c>
      <c r="BH160" s="204">
        <f>IF(N160="sníž. přenesená",J160,0)</f>
        <v>0</v>
      </c>
      <c r="BI160" s="204">
        <f>IF(N160="nulová",J160,0)</f>
        <v>0</v>
      </c>
      <c r="BJ160" s="24" t="s">
        <v>81</v>
      </c>
      <c r="BK160" s="204">
        <f>ROUND(I160*H160,2)</f>
        <v>0</v>
      </c>
      <c r="BL160" s="24" t="s">
        <v>172</v>
      </c>
      <c r="BM160" s="24" t="s">
        <v>287</v>
      </c>
    </row>
    <row r="161" spans="2:63" s="10" customFormat="1" ht="37.35" customHeight="1">
      <c r="B161" s="176"/>
      <c r="C161" s="177"/>
      <c r="D161" s="178" t="s">
        <v>72</v>
      </c>
      <c r="E161" s="179" t="s">
        <v>288</v>
      </c>
      <c r="F161" s="179" t="s">
        <v>289</v>
      </c>
      <c r="G161" s="177"/>
      <c r="H161" s="177"/>
      <c r="I161" s="180"/>
      <c r="J161" s="181">
        <f>BK161</f>
        <v>0</v>
      </c>
      <c r="K161" s="177"/>
      <c r="L161" s="182"/>
      <c r="M161" s="183"/>
      <c r="N161" s="184"/>
      <c r="O161" s="184"/>
      <c r="P161" s="185">
        <f>P162+P169+P174+P177+P197+P211+P220</f>
        <v>0</v>
      </c>
      <c r="Q161" s="184"/>
      <c r="R161" s="185">
        <f>R162+R169+R174+R177+R197+R211+R220</f>
        <v>1.4164928</v>
      </c>
      <c r="S161" s="184"/>
      <c r="T161" s="186">
        <f>T162+T169+T174+T177+T197+T211+T220</f>
        <v>0</v>
      </c>
      <c r="AR161" s="187" t="s">
        <v>83</v>
      </c>
      <c r="AT161" s="188" t="s">
        <v>72</v>
      </c>
      <c r="AU161" s="188" t="s">
        <v>73</v>
      </c>
      <c r="AY161" s="187" t="s">
        <v>127</v>
      </c>
      <c r="BK161" s="189">
        <f>BK162+BK169+BK174+BK177+BK197+BK211+BK220</f>
        <v>0</v>
      </c>
    </row>
    <row r="162" spans="2:63" s="10" customFormat="1" ht="19.95" customHeight="1">
      <c r="B162" s="176"/>
      <c r="C162" s="177"/>
      <c r="D162" s="190" t="s">
        <v>72</v>
      </c>
      <c r="E162" s="191" t="s">
        <v>290</v>
      </c>
      <c r="F162" s="191" t="s">
        <v>291</v>
      </c>
      <c r="G162" s="177"/>
      <c r="H162" s="177"/>
      <c r="I162" s="180"/>
      <c r="J162" s="192">
        <f>BK162</f>
        <v>0</v>
      </c>
      <c r="K162" s="177"/>
      <c r="L162" s="182"/>
      <c r="M162" s="183"/>
      <c r="N162" s="184"/>
      <c r="O162" s="184"/>
      <c r="P162" s="185">
        <f>SUM(P163:P168)</f>
        <v>0</v>
      </c>
      <c r="Q162" s="184"/>
      <c r="R162" s="185">
        <f>SUM(R163:R168)</f>
        <v>0.17075960000000004</v>
      </c>
      <c r="S162" s="184"/>
      <c r="T162" s="186">
        <f>SUM(T163:T168)</f>
        <v>0</v>
      </c>
      <c r="AR162" s="187" t="s">
        <v>83</v>
      </c>
      <c r="AT162" s="188" t="s">
        <v>72</v>
      </c>
      <c r="AU162" s="188" t="s">
        <v>81</v>
      </c>
      <c r="AY162" s="187" t="s">
        <v>127</v>
      </c>
      <c r="BK162" s="189">
        <f>SUM(BK163:BK168)</f>
        <v>0</v>
      </c>
    </row>
    <row r="163" spans="2:65" s="1" customFormat="1" ht="57" customHeight="1">
      <c r="B163" s="41"/>
      <c r="C163" s="193" t="s">
        <v>292</v>
      </c>
      <c r="D163" s="193" t="s">
        <v>130</v>
      </c>
      <c r="E163" s="194" t="s">
        <v>293</v>
      </c>
      <c r="F163" s="195" t="s">
        <v>294</v>
      </c>
      <c r="G163" s="196" t="s">
        <v>171</v>
      </c>
      <c r="H163" s="197">
        <v>3.432</v>
      </c>
      <c r="I163" s="198"/>
      <c r="J163" s="199">
        <f>ROUND(I163*H163,2)</f>
        <v>0</v>
      </c>
      <c r="K163" s="195" t="s">
        <v>134</v>
      </c>
      <c r="L163" s="61"/>
      <c r="M163" s="200" t="s">
        <v>21</v>
      </c>
      <c r="N163" s="201" t="s">
        <v>44</v>
      </c>
      <c r="O163" s="42"/>
      <c r="P163" s="202">
        <f>O163*H163</f>
        <v>0</v>
      </c>
      <c r="Q163" s="202">
        <v>0.0478</v>
      </c>
      <c r="R163" s="202">
        <f>Q163*H163</f>
        <v>0.16404960000000002</v>
      </c>
      <c r="S163" s="202">
        <v>0</v>
      </c>
      <c r="T163" s="203">
        <f>S163*H163</f>
        <v>0</v>
      </c>
      <c r="AR163" s="24" t="s">
        <v>251</v>
      </c>
      <c r="AT163" s="24" t="s">
        <v>130</v>
      </c>
      <c r="AU163" s="24" t="s">
        <v>83</v>
      </c>
      <c r="AY163" s="24" t="s">
        <v>127</v>
      </c>
      <c r="BE163" s="204">
        <f>IF(N163="základní",J163,0)</f>
        <v>0</v>
      </c>
      <c r="BF163" s="204">
        <f>IF(N163="snížená",J163,0)</f>
        <v>0</v>
      </c>
      <c r="BG163" s="204">
        <f>IF(N163="zákl. přenesená",J163,0)</f>
        <v>0</v>
      </c>
      <c r="BH163" s="204">
        <f>IF(N163="sníž. přenesená",J163,0)</f>
        <v>0</v>
      </c>
      <c r="BI163" s="204">
        <f>IF(N163="nulová",J163,0)</f>
        <v>0</v>
      </c>
      <c r="BJ163" s="24" t="s">
        <v>81</v>
      </c>
      <c r="BK163" s="204">
        <f>ROUND(I163*H163,2)</f>
        <v>0</v>
      </c>
      <c r="BL163" s="24" t="s">
        <v>251</v>
      </c>
      <c r="BM163" s="24" t="s">
        <v>295</v>
      </c>
    </row>
    <row r="164" spans="2:51" s="12" customFormat="1" ht="12">
      <c r="B164" s="221"/>
      <c r="C164" s="222"/>
      <c r="D164" s="234" t="s">
        <v>174</v>
      </c>
      <c r="E164" s="247" t="s">
        <v>21</v>
      </c>
      <c r="F164" s="248" t="s">
        <v>296</v>
      </c>
      <c r="G164" s="222"/>
      <c r="H164" s="249">
        <v>3.432</v>
      </c>
      <c r="I164" s="226"/>
      <c r="J164" s="222"/>
      <c r="K164" s="222"/>
      <c r="L164" s="227"/>
      <c r="M164" s="228"/>
      <c r="N164" s="229"/>
      <c r="O164" s="229"/>
      <c r="P164" s="229"/>
      <c r="Q164" s="229"/>
      <c r="R164" s="229"/>
      <c r="S164" s="229"/>
      <c r="T164" s="230"/>
      <c r="AT164" s="231" t="s">
        <v>174</v>
      </c>
      <c r="AU164" s="231" t="s">
        <v>83</v>
      </c>
      <c r="AV164" s="12" t="s">
        <v>83</v>
      </c>
      <c r="AW164" s="12" t="s">
        <v>37</v>
      </c>
      <c r="AX164" s="12" t="s">
        <v>81</v>
      </c>
      <c r="AY164" s="231" t="s">
        <v>127</v>
      </c>
    </row>
    <row r="165" spans="2:65" s="1" customFormat="1" ht="31.5" customHeight="1">
      <c r="B165" s="41"/>
      <c r="C165" s="193" t="s">
        <v>297</v>
      </c>
      <c r="D165" s="193" t="s">
        <v>130</v>
      </c>
      <c r="E165" s="194" t="s">
        <v>298</v>
      </c>
      <c r="F165" s="195" t="s">
        <v>299</v>
      </c>
      <c r="G165" s="196" t="s">
        <v>206</v>
      </c>
      <c r="H165" s="197">
        <v>1</v>
      </c>
      <c r="I165" s="198"/>
      <c r="J165" s="199">
        <f>ROUND(I165*H165,2)</f>
        <v>0</v>
      </c>
      <c r="K165" s="195" t="s">
        <v>134</v>
      </c>
      <c r="L165" s="61"/>
      <c r="M165" s="200" t="s">
        <v>21</v>
      </c>
      <c r="N165" s="201" t="s">
        <v>44</v>
      </c>
      <c r="O165" s="42"/>
      <c r="P165" s="202">
        <f>O165*H165</f>
        <v>0</v>
      </c>
      <c r="Q165" s="202">
        <v>1E-05</v>
      </c>
      <c r="R165" s="202">
        <f>Q165*H165</f>
        <v>1E-05</v>
      </c>
      <c r="S165" s="202">
        <v>0</v>
      </c>
      <c r="T165" s="203">
        <f>S165*H165</f>
        <v>0</v>
      </c>
      <c r="AR165" s="24" t="s">
        <v>251</v>
      </c>
      <c r="AT165" s="24" t="s">
        <v>130</v>
      </c>
      <c r="AU165" s="24" t="s">
        <v>83</v>
      </c>
      <c r="AY165" s="24" t="s">
        <v>127</v>
      </c>
      <c r="BE165" s="204">
        <f>IF(N165="základní",J165,0)</f>
        <v>0</v>
      </c>
      <c r="BF165" s="204">
        <f>IF(N165="snížená",J165,0)</f>
        <v>0</v>
      </c>
      <c r="BG165" s="204">
        <f>IF(N165="zákl. přenesená",J165,0)</f>
        <v>0</v>
      </c>
      <c r="BH165" s="204">
        <f>IF(N165="sníž. přenesená",J165,0)</f>
        <v>0</v>
      </c>
      <c r="BI165" s="204">
        <f>IF(N165="nulová",J165,0)</f>
        <v>0</v>
      </c>
      <c r="BJ165" s="24" t="s">
        <v>81</v>
      </c>
      <c r="BK165" s="204">
        <f>ROUND(I165*H165,2)</f>
        <v>0</v>
      </c>
      <c r="BL165" s="24" t="s">
        <v>251</v>
      </c>
      <c r="BM165" s="24" t="s">
        <v>300</v>
      </c>
    </row>
    <row r="166" spans="2:65" s="1" customFormat="1" ht="22.5" customHeight="1">
      <c r="B166" s="41"/>
      <c r="C166" s="251" t="s">
        <v>301</v>
      </c>
      <c r="D166" s="251" t="s">
        <v>302</v>
      </c>
      <c r="E166" s="252" t="s">
        <v>303</v>
      </c>
      <c r="F166" s="253" t="s">
        <v>304</v>
      </c>
      <c r="G166" s="254" t="s">
        <v>206</v>
      </c>
      <c r="H166" s="255">
        <v>1</v>
      </c>
      <c r="I166" s="256"/>
      <c r="J166" s="257">
        <f>ROUND(I166*H166,2)</f>
        <v>0</v>
      </c>
      <c r="K166" s="253" t="s">
        <v>134</v>
      </c>
      <c r="L166" s="258"/>
      <c r="M166" s="259" t="s">
        <v>21</v>
      </c>
      <c r="N166" s="260" t="s">
        <v>44</v>
      </c>
      <c r="O166" s="42"/>
      <c r="P166" s="202">
        <f>O166*H166</f>
        <v>0</v>
      </c>
      <c r="Q166" s="202">
        <v>0.0067</v>
      </c>
      <c r="R166" s="202">
        <f>Q166*H166</f>
        <v>0.0067</v>
      </c>
      <c r="S166" s="202">
        <v>0</v>
      </c>
      <c r="T166" s="203">
        <f>S166*H166</f>
        <v>0</v>
      </c>
      <c r="AR166" s="24" t="s">
        <v>305</v>
      </c>
      <c r="AT166" s="24" t="s">
        <v>302</v>
      </c>
      <c r="AU166" s="24" t="s">
        <v>83</v>
      </c>
      <c r="AY166" s="24" t="s">
        <v>127</v>
      </c>
      <c r="BE166" s="204">
        <f>IF(N166="základní",J166,0)</f>
        <v>0</v>
      </c>
      <c r="BF166" s="204">
        <f>IF(N166="snížená",J166,0)</f>
        <v>0</v>
      </c>
      <c r="BG166" s="204">
        <f>IF(N166="zákl. přenesená",J166,0)</f>
        <v>0</v>
      </c>
      <c r="BH166" s="204">
        <f>IF(N166="sníž. přenesená",J166,0)</f>
        <v>0</v>
      </c>
      <c r="BI166" s="204">
        <f>IF(N166="nulová",J166,0)</f>
        <v>0</v>
      </c>
      <c r="BJ166" s="24" t="s">
        <v>81</v>
      </c>
      <c r="BK166" s="204">
        <f>ROUND(I166*H166,2)</f>
        <v>0</v>
      </c>
      <c r="BL166" s="24" t="s">
        <v>251</v>
      </c>
      <c r="BM166" s="24" t="s">
        <v>306</v>
      </c>
    </row>
    <row r="167" spans="2:47" s="1" customFormat="1" ht="24">
      <c r="B167" s="41"/>
      <c r="C167" s="63"/>
      <c r="D167" s="234" t="s">
        <v>149</v>
      </c>
      <c r="E167" s="63"/>
      <c r="F167" s="261" t="s">
        <v>307</v>
      </c>
      <c r="G167" s="63"/>
      <c r="H167" s="63"/>
      <c r="I167" s="163"/>
      <c r="J167" s="63"/>
      <c r="K167" s="63"/>
      <c r="L167" s="61"/>
      <c r="M167" s="250"/>
      <c r="N167" s="42"/>
      <c r="O167" s="42"/>
      <c r="P167" s="42"/>
      <c r="Q167" s="42"/>
      <c r="R167" s="42"/>
      <c r="S167" s="42"/>
      <c r="T167" s="78"/>
      <c r="AT167" s="24" t="s">
        <v>149</v>
      </c>
      <c r="AU167" s="24" t="s">
        <v>83</v>
      </c>
    </row>
    <row r="168" spans="2:65" s="1" customFormat="1" ht="31.5" customHeight="1">
      <c r="B168" s="41"/>
      <c r="C168" s="193" t="s">
        <v>308</v>
      </c>
      <c r="D168" s="193" t="s">
        <v>130</v>
      </c>
      <c r="E168" s="194" t="s">
        <v>309</v>
      </c>
      <c r="F168" s="195" t="s">
        <v>310</v>
      </c>
      <c r="G168" s="196" t="s">
        <v>311</v>
      </c>
      <c r="H168" s="262"/>
      <c r="I168" s="198"/>
      <c r="J168" s="199">
        <f>ROUND(I168*H168,2)</f>
        <v>0</v>
      </c>
      <c r="K168" s="195" t="s">
        <v>134</v>
      </c>
      <c r="L168" s="61"/>
      <c r="M168" s="200" t="s">
        <v>21</v>
      </c>
      <c r="N168" s="201" t="s">
        <v>44</v>
      </c>
      <c r="O168" s="42"/>
      <c r="P168" s="202">
        <f>O168*H168</f>
        <v>0</v>
      </c>
      <c r="Q168" s="202">
        <v>0</v>
      </c>
      <c r="R168" s="202">
        <f>Q168*H168</f>
        <v>0</v>
      </c>
      <c r="S168" s="202">
        <v>0</v>
      </c>
      <c r="T168" s="203">
        <f>S168*H168</f>
        <v>0</v>
      </c>
      <c r="AR168" s="24" t="s">
        <v>251</v>
      </c>
      <c r="AT168" s="24" t="s">
        <v>130</v>
      </c>
      <c r="AU168" s="24" t="s">
        <v>83</v>
      </c>
      <c r="AY168" s="24" t="s">
        <v>127</v>
      </c>
      <c r="BE168" s="204">
        <f>IF(N168="základní",J168,0)</f>
        <v>0</v>
      </c>
      <c r="BF168" s="204">
        <f>IF(N168="snížená",J168,0)</f>
        <v>0</v>
      </c>
      <c r="BG168" s="204">
        <f>IF(N168="zákl. přenesená",J168,0)</f>
        <v>0</v>
      </c>
      <c r="BH168" s="204">
        <f>IF(N168="sníž. přenesená",J168,0)</f>
        <v>0</v>
      </c>
      <c r="BI168" s="204">
        <f>IF(N168="nulová",J168,0)</f>
        <v>0</v>
      </c>
      <c r="BJ168" s="24" t="s">
        <v>81</v>
      </c>
      <c r="BK168" s="204">
        <f>ROUND(I168*H168,2)</f>
        <v>0</v>
      </c>
      <c r="BL168" s="24" t="s">
        <v>251</v>
      </c>
      <c r="BM168" s="24" t="s">
        <v>312</v>
      </c>
    </row>
    <row r="169" spans="2:63" s="10" customFormat="1" ht="29.85" customHeight="1">
      <c r="B169" s="176"/>
      <c r="C169" s="177"/>
      <c r="D169" s="190" t="s">
        <v>72</v>
      </c>
      <c r="E169" s="191" t="s">
        <v>313</v>
      </c>
      <c r="F169" s="191" t="s">
        <v>314</v>
      </c>
      <c r="G169" s="177"/>
      <c r="H169" s="177"/>
      <c r="I169" s="180"/>
      <c r="J169" s="192">
        <f>BK169</f>
        <v>0</v>
      </c>
      <c r="K169" s="177"/>
      <c r="L169" s="182"/>
      <c r="M169" s="183"/>
      <c r="N169" s="184"/>
      <c r="O169" s="184"/>
      <c r="P169" s="185">
        <f>SUM(P170:P173)</f>
        <v>0</v>
      </c>
      <c r="Q169" s="184"/>
      <c r="R169" s="185">
        <f>SUM(R170:R173)</f>
        <v>0</v>
      </c>
      <c r="S169" s="184"/>
      <c r="T169" s="186">
        <f>SUM(T170:T173)</f>
        <v>0</v>
      </c>
      <c r="AR169" s="187" t="s">
        <v>83</v>
      </c>
      <c r="AT169" s="188" t="s">
        <v>72</v>
      </c>
      <c r="AU169" s="188" t="s">
        <v>81</v>
      </c>
      <c r="AY169" s="187" t="s">
        <v>127</v>
      </c>
      <c r="BK169" s="189">
        <f>SUM(BK170:BK173)</f>
        <v>0</v>
      </c>
    </row>
    <row r="170" spans="2:65" s="1" customFormat="1" ht="44.25" customHeight="1">
      <c r="B170" s="41"/>
      <c r="C170" s="193" t="s">
        <v>315</v>
      </c>
      <c r="D170" s="193" t="s">
        <v>130</v>
      </c>
      <c r="E170" s="194" t="s">
        <v>316</v>
      </c>
      <c r="F170" s="195" t="s">
        <v>317</v>
      </c>
      <c r="G170" s="196" t="s">
        <v>206</v>
      </c>
      <c r="H170" s="197">
        <v>1</v>
      </c>
      <c r="I170" s="198"/>
      <c r="J170" s="199">
        <f>ROUND(I170*H170,2)</f>
        <v>0</v>
      </c>
      <c r="K170" s="195" t="s">
        <v>21</v>
      </c>
      <c r="L170" s="61"/>
      <c r="M170" s="200" t="s">
        <v>21</v>
      </c>
      <c r="N170" s="201" t="s">
        <v>44</v>
      </c>
      <c r="O170" s="42"/>
      <c r="P170" s="202">
        <f>O170*H170</f>
        <v>0</v>
      </c>
      <c r="Q170" s="202">
        <v>0</v>
      </c>
      <c r="R170" s="202">
        <f>Q170*H170</f>
        <v>0</v>
      </c>
      <c r="S170" s="202">
        <v>0</v>
      </c>
      <c r="T170" s="203">
        <f>S170*H170</f>
        <v>0</v>
      </c>
      <c r="AR170" s="24" t="s">
        <v>251</v>
      </c>
      <c r="AT170" s="24" t="s">
        <v>130</v>
      </c>
      <c r="AU170" s="24" t="s">
        <v>83</v>
      </c>
      <c r="AY170" s="24" t="s">
        <v>127</v>
      </c>
      <c r="BE170" s="204">
        <f>IF(N170="základní",J170,0)</f>
        <v>0</v>
      </c>
      <c r="BF170" s="204">
        <f>IF(N170="snížená",J170,0)</f>
        <v>0</v>
      </c>
      <c r="BG170" s="204">
        <f>IF(N170="zákl. přenesená",J170,0)</f>
        <v>0</v>
      </c>
      <c r="BH170" s="204">
        <f>IF(N170="sníž. přenesená",J170,0)</f>
        <v>0</v>
      </c>
      <c r="BI170" s="204">
        <f>IF(N170="nulová",J170,0)</f>
        <v>0</v>
      </c>
      <c r="BJ170" s="24" t="s">
        <v>81</v>
      </c>
      <c r="BK170" s="204">
        <f>ROUND(I170*H170,2)</f>
        <v>0</v>
      </c>
      <c r="BL170" s="24" t="s">
        <v>251</v>
      </c>
      <c r="BM170" s="24" t="s">
        <v>318</v>
      </c>
    </row>
    <row r="171" spans="2:65" s="1" customFormat="1" ht="44.25" customHeight="1">
      <c r="B171" s="41"/>
      <c r="C171" s="193" t="s">
        <v>319</v>
      </c>
      <c r="D171" s="193" t="s">
        <v>130</v>
      </c>
      <c r="E171" s="194" t="s">
        <v>320</v>
      </c>
      <c r="F171" s="195" t="s">
        <v>321</v>
      </c>
      <c r="G171" s="196" t="s">
        <v>206</v>
      </c>
      <c r="H171" s="197">
        <v>1</v>
      </c>
      <c r="I171" s="198"/>
      <c r="J171" s="199">
        <f>ROUND(I171*H171,2)</f>
        <v>0</v>
      </c>
      <c r="K171" s="195" t="s">
        <v>21</v>
      </c>
      <c r="L171" s="61"/>
      <c r="M171" s="200" t="s">
        <v>21</v>
      </c>
      <c r="N171" s="201" t="s">
        <v>44</v>
      </c>
      <c r="O171" s="42"/>
      <c r="P171" s="202">
        <f>O171*H171</f>
        <v>0</v>
      </c>
      <c r="Q171" s="202">
        <v>0</v>
      </c>
      <c r="R171" s="202">
        <f>Q171*H171</f>
        <v>0</v>
      </c>
      <c r="S171" s="202">
        <v>0</v>
      </c>
      <c r="T171" s="203">
        <f>S171*H171</f>
        <v>0</v>
      </c>
      <c r="AR171" s="24" t="s">
        <v>251</v>
      </c>
      <c r="AT171" s="24" t="s">
        <v>130</v>
      </c>
      <c r="AU171" s="24" t="s">
        <v>83</v>
      </c>
      <c r="AY171" s="24" t="s">
        <v>127</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251</v>
      </c>
      <c r="BM171" s="24" t="s">
        <v>322</v>
      </c>
    </row>
    <row r="172" spans="2:65" s="1" customFormat="1" ht="44.25" customHeight="1">
      <c r="B172" s="41"/>
      <c r="C172" s="193" t="s">
        <v>323</v>
      </c>
      <c r="D172" s="193" t="s">
        <v>130</v>
      </c>
      <c r="E172" s="194" t="s">
        <v>324</v>
      </c>
      <c r="F172" s="195" t="s">
        <v>325</v>
      </c>
      <c r="G172" s="196" t="s">
        <v>206</v>
      </c>
      <c r="H172" s="197">
        <v>1</v>
      </c>
      <c r="I172" s="198"/>
      <c r="J172" s="199">
        <f>ROUND(I172*H172,2)</f>
        <v>0</v>
      </c>
      <c r="K172" s="195" t="s">
        <v>21</v>
      </c>
      <c r="L172" s="61"/>
      <c r="M172" s="200" t="s">
        <v>21</v>
      </c>
      <c r="N172" s="201" t="s">
        <v>44</v>
      </c>
      <c r="O172" s="42"/>
      <c r="P172" s="202">
        <f>O172*H172</f>
        <v>0</v>
      </c>
      <c r="Q172" s="202">
        <v>0</v>
      </c>
      <c r="R172" s="202">
        <f>Q172*H172</f>
        <v>0</v>
      </c>
      <c r="S172" s="202">
        <v>0</v>
      </c>
      <c r="T172" s="203">
        <f>S172*H172</f>
        <v>0</v>
      </c>
      <c r="AR172" s="24" t="s">
        <v>251</v>
      </c>
      <c r="AT172" s="24" t="s">
        <v>130</v>
      </c>
      <c r="AU172" s="24" t="s">
        <v>83</v>
      </c>
      <c r="AY172" s="24" t="s">
        <v>127</v>
      </c>
      <c r="BE172" s="204">
        <f>IF(N172="základní",J172,0)</f>
        <v>0</v>
      </c>
      <c r="BF172" s="204">
        <f>IF(N172="snížená",J172,0)</f>
        <v>0</v>
      </c>
      <c r="BG172" s="204">
        <f>IF(N172="zákl. přenesená",J172,0)</f>
        <v>0</v>
      </c>
      <c r="BH172" s="204">
        <f>IF(N172="sníž. přenesená",J172,0)</f>
        <v>0</v>
      </c>
      <c r="BI172" s="204">
        <f>IF(N172="nulová",J172,0)</f>
        <v>0</v>
      </c>
      <c r="BJ172" s="24" t="s">
        <v>81</v>
      </c>
      <c r="BK172" s="204">
        <f>ROUND(I172*H172,2)</f>
        <v>0</v>
      </c>
      <c r="BL172" s="24" t="s">
        <v>251</v>
      </c>
      <c r="BM172" s="24" t="s">
        <v>326</v>
      </c>
    </row>
    <row r="173" spans="2:65" s="1" customFormat="1" ht="31.5" customHeight="1">
      <c r="B173" s="41"/>
      <c r="C173" s="193" t="s">
        <v>327</v>
      </c>
      <c r="D173" s="193" t="s">
        <v>130</v>
      </c>
      <c r="E173" s="194" t="s">
        <v>328</v>
      </c>
      <c r="F173" s="195" t="s">
        <v>329</v>
      </c>
      <c r="G173" s="196" t="s">
        <v>311</v>
      </c>
      <c r="H173" s="262"/>
      <c r="I173" s="198"/>
      <c r="J173" s="199">
        <f>ROUND(I173*H173,2)</f>
        <v>0</v>
      </c>
      <c r="K173" s="195" t="s">
        <v>134</v>
      </c>
      <c r="L173" s="61"/>
      <c r="M173" s="200" t="s">
        <v>21</v>
      </c>
      <c r="N173" s="201" t="s">
        <v>44</v>
      </c>
      <c r="O173" s="42"/>
      <c r="P173" s="202">
        <f>O173*H173</f>
        <v>0</v>
      </c>
      <c r="Q173" s="202">
        <v>0</v>
      </c>
      <c r="R173" s="202">
        <f>Q173*H173</f>
        <v>0</v>
      </c>
      <c r="S173" s="202">
        <v>0</v>
      </c>
      <c r="T173" s="203">
        <f>S173*H173</f>
        <v>0</v>
      </c>
      <c r="AR173" s="24" t="s">
        <v>251</v>
      </c>
      <c r="AT173" s="24" t="s">
        <v>130</v>
      </c>
      <c r="AU173" s="24" t="s">
        <v>83</v>
      </c>
      <c r="AY173" s="24" t="s">
        <v>127</v>
      </c>
      <c r="BE173" s="204">
        <f>IF(N173="základní",J173,0)</f>
        <v>0</v>
      </c>
      <c r="BF173" s="204">
        <f>IF(N173="snížená",J173,0)</f>
        <v>0</v>
      </c>
      <c r="BG173" s="204">
        <f>IF(N173="zákl. přenesená",J173,0)</f>
        <v>0</v>
      </c>
      <c r="BH173" s="204">
        <f>IF(N173="sníž. přenesená",J173,0)</f>
        <v>0</v>
      </c>
      <c r="BI173" s="204">
        <f>IF(N173="nulová",J173,0)</f>
        <v>0</v>
      </c>
      <c r="BJ173" s="24" t="s">
        <v>81</v>
      </c>
      <c r="BK173" s="204">
        <f>ROUND(I173*H173,2)</f>
        <v>0</v>
      </c>
      <c r="BL173" s="24" t="s">
        <v>251</v>
      </c>
      <c r="BM173" s="24" t="s">
        <v>330</v>
      </c>
    </row>
    <row r="174" spans="2:63" s="10" customFormat="1" ht="29.85" customHeight="1">
      <c r="B174" s="176"/>
      <c r="C174" s="177"/>
      <c r="D174" s="190" t="s">
        <v>72</v>
      </c>
      <c r="E174" s="191" t="s">
        <v>331</v>
      </c>
      <c r="F174" s="191" t="s">
        <v>332</v>
      </c>
      <c r="G174" s="177"/>
      <c r="H174" s="177"/>
      <c r="I174" s="180"/>
      <c r="J174" s="192">
        <f>BK174</f>
        <v>0</v>
      </c>
      <c r="K174" s="177"/>
      <c r="L174" s="182"/>
      <c r="M174" s="183"/>
      <c r="N174" s="184"/>
      <c r="O174" s="184"/>
      <c r="P174" s="185">
        <f>SUM(P175:P176)</f>
        <v>0</v>
      </c>
      <c r="Q174" s="184"/>
      <c r="R174" s="185">
        <f>SUM(R175:R176)</f>
        <v>0</v>
      </c>
      <c r="S174" s="184"/>
      <c r="T174" s="186">
        <f>SUM(T175:T176)</f>
        <v>0</v>
      </c>
      <c r="AR174" s="187" t="s">
        <v>83</v>
      </c>
      <c r="AT174" s="188" t="s">
        <v>72</v>
      </c>
      <c r="AU174" s="188" t="s">
        <v>81</v>
      </c>
      <c r="AY174" s="187" t="s">
        <v>127</v>
      </c>
      <c r="BK174" s="189">
        <f>SUM(BK175:BK176)</f>
        <v>0</v>
      </c>
    </row>
    <row r="175" spans="2:65" s="1" customFormat="1" ht="22.5" customHeight="1">
      <c r="B175" s="41"/>
      <c r="C175" s="193" t="s">
        <v>305</v>
      </c>
      <c r="D175" s="193" t="s">
        <v>130</v>
      </c>
      <c r="E175" s="194" t="s">
        <v>333</v>
      </c>
      <c r="F175" s="195" t="s">
        <v>334</v>
      </c>
      <c r="G175" s="196" t="s">
        <v>206</v>
      </c>
      <c r="H175" s="197">
        <v>1</v>
      </c>
      <c r="I175" s="198"/>
      <c r="J175" s="199">
        <f>ROUND(I175*H175,2)</f>
        <v>0</v>
      </c>
      <c r="K175" s="195" t="s">
        <v>21</v>
      </c>
      <c r="L175" s="61"/>
      <c r="M175" s="200" t="s">
        <v>21</v>
      </c>
      <c r="N175" s="201" t="s">
        <v>44</v>
      </c>
      <c r="O175" s="42"/>
      <c r="P175" s="202">
        <f>O175*H175</f>
        <v>0</v>
      </c>
      <c r="Q175" s="202">
        <v>0</v>
      </c>
      <c r="R175" s="202">
        <f>Q175*H175</f>
        <v>0</v>
      </c>
      <c r="S175" s="202">
        <v>0</v>
      </c>
      <c r="T175" s="203">
        <f>S175*H175</f>
        <v>0</v>
      </c>
      <c r="AR175" s="24" t="s">
        <v>251</v>
      </c>
      <c r="AT175" s="24" t="s">
        <v>130</v>
      </c>
      <c r="AU175" s="24" t="s">
        <v>83</v>
      </c>
      <c r="AY175" s="24" t="s">
        <v>127</v>
      </c>
      <c r="BE175" s="204">
        <f>IF(N175="základní",J175,0)</f>
        <v>0</v>
      </c>
      <c r="BF175" s="204">
        <f>IF(N175="snížená",J175,0)</f>
        <v>0</v>
      </c>
      <c r="BG175" s="204">
        <f>IF(N175="zákl. přenesená",J175,0)</f>
        <v>0</v>
      </c>
      <c r="BH175" s="204">
        <f>IF(N175="sníž. přenesená",J175,0)</f>
        <v>0</v>
      </c>
      <c r="BI175" s="204">
        <f>IF(N175="nulová",J175,0)</f>
        <v>0</v>
      </c>
      <c r="BJ175" s="24" t="s">
        <v>81</v>
      </c>
      <c r="BK175" s="204">
        <f>ROUND(I175*H175,2)</f>
        <v>0</v>
      </c>
      <c r="BL175" s="24" t="s">
        <v>251</v>
      </c>
      <c r="BM175" s="24" t="s">
        <v>335</v>
      </c>
    </row>
    <row r="176" spans="2:65" s="1" customFormat="1" ht="31.5" customHeight="1">
      <c r="B176" s="41"/>
      <c r="C176" s="193" t="s">
        <v>336</v>
      </c>
      <c r="D176" s="193" t="s">
        <v>130</v>
      </c>
      <c r="E176" s="194" t="s">
        <v>337</v>
      </c>
      <c r="F176" s="195" t="s">
        <v>338</v>
      </c>
      <c r="G176" s="196" t="s">
        <v>311</v>
      </c>
      <c r="H176" s="262"/>
      <c r="I176" s="198"/>
      <c r="J176" s="199">
        <f>ROUND(I176*H176,2)</f>
        <v>0</v>
      </c>
      <c r="K176" s="195" t="s">
        <v>134</v>
      </c>
      <c r="L176" s="61"/>
      <c r="M176" s="200" t="s">
        <v>21</v>
      </c>
      <c r="N176" s="201" t="s">
        <v>44</v>
      </c>
      <c r="O176" s="42"/>
      <c r="P176" s="202">
        <f>O176*H176</f>
        <v>0</v>
      </c>
      <c r="Q176" s="202">
        <v>0</v>
      </c>
      <c r="R176" s="202">
        <f>Q176*H176</f>
        <v>0</v>
      </c>
      <c r="S176" s="202">
        <v>0</v>
      </c>
      <c r="T176" s="203">
        <f>S176*H176</f>
        <v>0</v>
      </c>
      <c r="AR176" s="24" t="s">
        <v>251</v>
      </c>
      <c r="AT176" s="24" t="s">
        <v>130</v>
      </c>
      <c r="AU176" s="24" t="s">
        <v>83</v>
      </c>
      <c r="AY176" s="24" t="s">
        <v>127</v>
      </c>
      <c r="BE176" s="204">
        <f>IF(N176="základní",J176,0)</f>
        <v>0</v>
      </c>
      <c r="BF176" s="204">
        <f>IF(N176="snížená",J176,0)</f>
        <v>0</v>
      </c>
      <c r="BG176" s="204">
        <f>IF(N176="zákl. přenesená",J176,0)</f>
        <v>0</v>
      </c>
      <c r="BH176" s="204">
        <f>IF(N176="sníž. přenesená",J176,0)</f>
        <v>0</v>
      </c>
      <c r="BI176" s="204">
        <f>IF(N176="nulová",J176,0)</f>
        <v>0</v>
      </c>
      <c r="BJ176" s="24" t="s">
        <v>81</v>
      </c>
      <c r="BK176" s="204">
        <f>ROUND(I176*H176,2)</f>
        <v>0</v>
      </c>
      <c r="BL176" s="24" t="s">
        <v>251</v>
      </c>
      <c r="BM176" s="24" t="s">
        <v>339</v>
      </c>
    </row>
    <row r="177" spans="2:63" s="10" customFormat="1" ht="29.85" customHeight="1">
      <c r="B177" s="176"/>
      <c r="C177" s="177"/>
      <c r="D177" s="190" t="s">
        <v>72</v>
      </c>
      <c r="E177" s="191" t="s">
        <v>340</v>
      </c>
      <c r="F177" s="191" t="s">
        <v>341</v>
      </c>
      <c r="G177" s="177"/>
      <c r="H177" s="177"/>
      <c r="I177" s="180"/>
      <c r="J177" s="192">
        <f>BK177</f>
        <v>0</v>
      </c>
      <c r="K177" s="177"/>
      <c r="L177" s="182"/>
      <c r="M177" s="183"/>
      <c r="N177" s="184"/>
      <c r="O177" s="184"/>
      <c r="P177" s="185">
        <f>SUM(P178:P196)</f>
        <v>0</v>
      </c>
      <c r="Q177" s="184"/>
      <c r="R177" s="185">
        <f>SUM(R178:R196)</f>
        <v>0.6874866</v>
      </c>
      <c r="S177" s="184"/>
      <c r="T177" s="186">
        <f>SUM(T178:T196)</f>
        <v>0</v>
      </c>
      <c r="AR177" s="187" t="s">
        <v>83</v>
      </c>
      <c r="AT177" s="188" t="s">
        <v>72</v>
      </c>
      <c r="AU177" s="188" t="s">
        <v>81</v>
      </c>
      <c r="AY177" s="187" t="s">
        <v>127</v>
      </c>
      <c r="BK177" s="189">
        <f>SUM(BK178:BK196)</f>
        <v>0</v>
      </c>
    </row>
    <row r="178" spans="2:65" s="1" customFormat="1" ht="31.5" customHeight="1">
      <c r="B178" s="41"/>
      <c r="C178" s="193" t="s">
        <v>342</v>
      </c>
      <c r="D178" s="193" t="s">
        <v>130</v>
      </c>
      <c r="E178" s="194" t="s">
        <v>343</v>
      </c>
      <c r="F178" s="195" t="s">
        <v>344</v>
      </c>
      <c r="G178" s="196" t="s">
        <v>171</v>
      </c>
      <c r="H178" s="197">
        <v>4.94</v>
      </c>
      <c r="I178" s="198"/>
      <c r="J178" s="199">
        <f>ROUND(I178*H178,2)</f>
        <v>0</v>
      </c>
      <c r="K178" s="195" t="s">
        <v>21</v>
      </c>
      <c r="L178" s="61"/>
      <c r="M178" s="200" t="s">
        <v>21</v>
      </c>
      <c r="N178" s="201" t="s">
        <v>44</v>
      </c>
      <c r="O178" s="42"/>
      <c r="P178" s="202">
        <f>O178*H178</f>
        <v>0</v>
      </c>
      <c r="Q178" s="202">
        <v>0.00367</v>
      </c>
      <c r="R178" s="202">
        <f>Q178*H178</f>
        <v>0.0181298</v>
      </c>
      <c r="S178" s="202">
        <v>0</v>
      </c>
      <c r="T178" s="203">
        <f>S178*H178</f>
        <v>0</v>
      </c>
      <c r="AR178" s="24" t="s">
        <v>251</v>
      </c>
      <c r="AT178" s="24" t="s">
        <v>130</v>
      </c>
      <c r="AU178" s="24" t="s">
        <v>83</v>
      </c>
      <c r="AY178" s="24" t="s">
        <v>127</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251</v>
      </c>
      <c r="BM178" s="24" t="s">
        <v>345</v>
      </c>
    </row>
    <row r="179" spans="2:65" s="1" customFormat="1" ht="22.5" customHeight="1">
      <c r="B179" s="41"/>
      <c r="C179" s="251" t="s">
        <v>346</v>
      </c>
      <c r="D179" s="251" t="s">
        <v>302</v>
      </c>
      <c r="E179" s="252" t="s">
        <v>347</v>
      </c>
      <c r="F179" s="253" t="s">
        <v>348</v>
      </c>
      <c r="G179" s="254" t="s">
        <v>171</v>
      </c>
      <c r="H179" s="255">
        <v>32.804</v>
      </c>
      <c r="I179" s="256"/>
      <c r="J179" s="257">
        <f>ROUND(I179*H179,2)</f>
        <v>0</v>
      </c>
      <c r="K179" s="253" t="s">
        <v>21</v>
      </c>
      <c r="L179" s="258"/>
      <c r="M179" s="259" t="s">
        <v>21</v>
      </c>
      <c r="N179" s="260" t="s">
        <v>44</v>
      </c>
      <c r="O179" s="42"/>
      <c r="P179" s="202">
        <f>O179*H179</f>
        <v>0</v>
      </c>
      <c r="Q179" s="202">
        <v>0.0192</v>
      </c>
      <c r="R179" s="202">
        <f>Q179*H179</f>
        <v>0.6298368</v>
      </c>
      <c r="S179" s="202">
        <v>0</v>
      </c>
      <c r="T179" s="203">
        <f>S179*H179</f>
        <v>0</v>
      </c>
      <c r="AR179" s="24" t="s">
        <v>305</v>
      </c>
      <c r="AT179" s="24" t="s">
        <v>302</v>
      </c>
      <c r="AU179" s="24" t="s">
        <v>83</v>
      </c>
      <c r="AY179" s="24" t="s">
        <v>127</v>
      </c>
      <c r="BE179" s="204">
        <f>IF(N179="základní",J179,0)</f>
        <v>0</v>
      </c>
      <c r="BF179" s="204">
        <f>IF(N179="snížená",J179,0)</f>
        <v>0</v>
      </c>
      <c r="BG179" s="204">
        <f>IF(N179="zákl. přenesená",J179,0)</f>
        <v>0</v>
      </c>
      <c r="BH179" s="204">
        <f>IF(N179="sníž. přenesená",J179,0)</f>
        <v>0</v>
      </c>
      <c r="BI179" s="204">
        <f>IF(N179="nulová",J179,0)</f>
        <v>0</v>
      </c>
      <c r="BJ179" s="24" t="s">
        <v>81</v>
      </c>
      <c r="BK179" s="204">
        <f>ROUND(I179*H179,2)</f>
        <v>0</v>
      </c>
      <c r="BL179" s="24" t="s">
        <v>251</v>
      </c>
      <c r="BM179" s="24" t="s">
        <v>349</v>
      </c>
    </row>
    <row r="180" spans="2:51" s="11" customFormat="1" ht="12">
      <c r="B180" s="210"/>
      <c r="C180" s="211"/>
      <c r="D180" s="205" t="s">
        <v>174</v>
      </c>
      <c r="E180" s="212" t="s">
        <v>21</v>
      </c>
      <c r="F180" s="213" t="s">
        <v>350</v>
      </c>
      <c r="G180" s="211"/>
      <c r="H180" s="214" t="s">
        <v>21</v>
      </c>
      <c r="I180" s="215"/>
      <c r="J180" s="211"/>
      <c r="K180" s="211"/>
      <c r="L180" s="216"/>
      <c r="M180" s="217"/>
      <c r="N180" s="218"/>
      <c r="O180" s="218"/>
      <c r="P180" s="218"/>
      <c r="Q180" s="218"/>
      <c r="R180" s="218"/>
      <c r="S180" s="218"/>
      <c r="T180" s="219"/>
      <c r="AT180" s="220" t="s">
        <v>174</v>
      </c>
      <c r="AU180" s="220" t="s">
        <v>83</v>
      </c>
      <c r="AV180" s="11" t="s">
        <v>81</v>
      </c>
      <c r="AW180" s="11" t="s">
        <v>37</v>
      </c>
      <c r="AX180" s="11" t="s">
        <v>73</v>
      </c>
      <c r="AY180" s="220" t="s">
        <v>127</v>
      </c>
    </row>
    <row r="181" spans="2:51" s="12" customFormat="1" ht="12">
      <c r="B181" s="221"/>
      <c r="C181" s="222"/>
      <c r="D181" s="205" t="s">
        <v>174</v>
      </c>
      <c r="E181" s="223" t="s">
        <v>21</v>
      </c>
      <c r="F181" s="224" t="s">
        <v>351</v>
      </c>
      <c r="G181" s="222"/>
      <c r="H181" s="225">
        <v>5.015</v>
      </c>
      <c r="I181" s="226"/>
      <c r="J181" s="222"/>
      <c r="K181" s="222"/>
      <c r="L181" s="227"/>
      <c r="M181" s="228"/>
      <c r="N181" s="229"/>
      <c r="O181" s="229"/>
      <c r="P181" s="229"/>
      <c r="Q181" s="229"/>
      <c r="R181" s="229"/>
      <c r="S181" s="229"/>
      <c r="T181" s="230"/>
      <c r="AT181" s="231" t="s">
        <v>174</v>
      </c>
      <c r="AU181" s="231" t="s">
        <v>83</v>
      </c>
      <c r="AV181" s="12" t="s">
        <v>83</v>
      </c>
      <c r="AW181" s="12" t="s">
        <v>37</v>
      </c>
      <c r="AX181" s="12" t="s">
        <v>73</v>
      </c>
      <c r="AY181" s="231" t="s">
        <v>127</v>
      </c>
    </row>
    <row r="182" spans="2:51" s="12" customFormat="1" ht="12">
      <c r="B182" s="221"/>
      <c r="C182" s="222"/>
      <c r="D182" s="205" t="s">
        <v>174</v>
      </c>
      <c r="E182" s="223" t="s">
        <v>21</v>
      </c>
      <c r="F182" s="224" t="s">
        <v>352</v>
      </c>
      <c r="G182" s="222"/>
      <c r="H182" s="225">
        <v>19.11</v>
      </c>
      <c r="I182" s="226"/>
      <c r="J182" s="222"/>
      <c r="K182" s="222"/>
      <c r="L182" s="227"/>
      <c r="M182" s="228"/>
      <c r="N182" s="229"/>
      <c r="O182" s="229"/>
      <c r="P182" s="229"/>
      <c r="Q182" s="229"/>
      <c r="R182" s="229"/>
      <c r="S182" s="229"/>
      <c r="T182" s="230"/>
      <c r="AT182" s="231" t="s">
        <v>174</v>
      </c>
      <c r="AU182" s="231" t="s">
        <v>83</v>
      </c>
      <c r="AV182" s="12" t="s">
        <v>83</v>
      </c>
      <c r="AW182" s="12" t="s">
        <v>37</v>
      </c>
      <c r="AX182" s="12" t="s">
        <v>73</v>
      </c>
      <c r="AY182" s="231" t="s">
        <v>127</v>
      </c>
    </row>
    <row r="183" spans="2:51" s="12" customFormat="1" ht="12">
      <c r="B183" s="221"/>
      <c r="C183" s="222"/>
      <c r="D183" s="205" t="s">
        <v>174</v>
      </c>
      <c r="E183" s="223" t="s">
        <v>21</v>
      </c>
      <c r="F183" s="224" t="s">
        <v>353</v>
      </c>
      <c r="G183" s="222"/>
      <c r="H183" s="225">
        <v>2.25</v>
      </c>
      <c r="I183" s="226"/>
      <c r="J183" s="222"/>
      <c r="K183" s="222"/>
      <c r="L183" s="227"/>
      <c r="M183" s="228"/>
      <c r="N183" s="229"/>
      <c r="O183" s="229"/>
      <c r="P183" s="229"/>
      <c r="Q183" s="229"/>
      <c r="R183" s="229"/>
      <c r="S183" s="229"/>
      <c r="T183" s="230"/>
      <c r="AT183" s="231" t="s">
        <v>174</v>
      </c>
      <c r="AU183" s="231" t="s">
        <v>83</v>
      </c>
      <c r="AV183" s="12" t="s">
        <v>83</v>
      </c>
      <c r="AW183" s="12" t="s">
        <v>37</v>
      </c>
      <c r="AX183" s="12" t="s">
        <v>73</v>
      </c>
      <c r="AY183" s="231" t="s">
        <v>127</v>
      </c>
    </row>
    <row r="184" spans="2:51" s="14" customFormat="1" ht="12">
      <c r="B184" s="263"/>
      <c r="C184" s="264"/>
      <c r="D184" s="205" t="s">
        <v>174</v>
      </c>
      <c r="E184" s="265" t="s">
        <v>21</v>
      </c>
      <c r="F184" s="266" t="s">
        <v>354</v>
      </c>
      <c r="G184" s="264"/>
      <c r="H184" s="267">
        <v>26.375</v>
      </c>
      <c r="I184" s="268"/>
      <c r="J184" s="264"/>
      <c r="K184" s="264"/>
      <c r="L184" s="269"/>
      <c r="M184" s="270"/>
      <c r="N184" s="271"/>
      <c r="O184" s="271"/>
      <c r="P184" s="271"/>
      <c r="Q184" s="271"/>
      <c r="R184" s="271"/>
      <c r="S184" s="271"/>
      <c r="T184" s="272"/>
      <c r="AT184" s="273" t="s">
        <v>174</v>
      </c>
      <c r="AU184" s="273" t="s">
        <v>83</v>
      </c>
      <c r="AV184" s="14" t="s">
        <v>145</v>
      </c>
      <c r="AW184" s="14" t="s">
        <v>37</v>
      </c>
      <c r="AX184" s="14" t="s">
        <v>73</v>
      </c>
      <c r="AY184" s="273" t="s">
        <v>127</v>
      </c>
    </row>
    <row r="185" spans="2:51" s="11" customFormat="1" ht="12">
      <c r="B185" s="210"/>
      <c r="C185" s="211"/>
      <c r="D185" s="205" t="s">
        <v>174</v>
      </c>
      <c r="E185" s="212" t="s">
        <v>21</v>
      </c>
      <c r="F185" s="213" t="s">
        <v>355</v>
      </c>
      <c r="G185" s="211"/>
      <c r="H185" s="214" t="s">
        <v>21</v>
      </c>
      <c r="I185" s="215"/>
      <c r="J185" s="211"/>
      <c r="K185" s="211"/>
      <c r="L185" s="216"/>
      <c r="M185" s="217"/>
      <c r="N185" s="218"/>
      <c r="O185" s="218"/>
      <c r="P185" s="218"/>
      <c r="Q185" s="218"/>
      <c r="R185" s="218"/>
      <c r="S185" s="218"/>
      <c r="T185" s="219"/>
      <c r="AT185" s="220" t="s">
        <v>174</v>
      </c>
      <c r="AU185" s="220" t="s">
        <v>83</v>
      </c>
      <c r="AV185" s="11" t="s">
        <v>81</v>
      </c>
      <c r="AW185" s="11" t="s">
        <v>37</v>
      </c>
      <c r="AX185" s="11" t="s">
        <v>73</v>
      </c>
      <c r="AY185" s="220" t="s">
        <v>127</v>
      </c>
    </row>
    <row r="186" spans="2:51" s="12" customFormat="1" ht="12">
      <c r="B186" s="221"/>
      <c r="C186" s="222"/>
      <c r="D186" s="205" t="s">
        <v>174</v>
      </c>
      <c r="E186" s="223" t="s">
        <v>21</v>
      </c>
      <c r="F186" s="224" t="s">
        <v>356</v>
      </c>
      <c r="G186" s="222"/>
      <c r="H186" s="225">
        <v>1.6</v>
      </c>
      <c r="I186" s="226"/>
      <c r="J186" s="222"/>
      <c r="K186" s="222"/>
      <c r="L186" s="227"/>
      <c r="M186" s="228"/>
      <c r="N186" s="229"/>
      <c r="O186" s="229"/>
      <c r="P186" s="229"/>
      <c r="Q186" s="229"/>
      <c r="R186" s="229"/>
      <c r="S186" s="229"/>
      <c r="T186" s="230"/>
      <c r="AT186" s="231" t="s">
        <v>174</v>
      </c>
      <c r="AU186" s="231" t="s">
        <v>83</v>
      </c>
      <c r="AV186" s="12" t="s">
        <v>83</v>
      </c>
      <c r="AW186" s="12" t="s">
        <v>37</v>
      </c>
      <c r="AX186" s="12" t="s">
        <v>73</v>
      </c>
      <c r="AY186" s="231" t="s">
        <v>127</v>
      </c>
    </row>
    <row r="187" spans="2:51" s="12" customFormat="1" ht="12">
      <c r="B187" s="221"/>
      <c r="C187" s="222"/>
      <c r="D187" s="205" t="s">
        <v>174</v>
      </c>
      <c r="E187" s="223" t="s">
        <v>21</v>
      </c>
      <c r="F187" s="224" t="s">
        <v>357</v>
      </c>
      <c r="G187" s="222"/>
      <c r="H187" s="225">
        <v>0.55</v>
      </c>
      <c r="I187" s="226"/>
      <c r="J187" s="222"/>
      <c r="K187" s="222"/>
      <c r="L187" s="227"/>
      <c r="M187" s="228"/>
      <c r="N187" s="229"/>
      <c r="O187" s="229"/>
      <c r="P187" s="229"/>
      <c r="Q187" s="229"/>
      <c r="R187" s="229"/>
      <c r="S187" s="229"/>
      <c r="T187" s="230"/>
      <c r="AT187" s="231" t="s">
        <v>174</v>
      </c>
      <c r="AU187" s="231" t="s">
        <v>83</v>
      </c>
      <c r="AV187" s="12" t="s">
        <v>83</v>
      </c>
      <c r="AW187" s="12" t="s">
        <v>37</v>
      </c>
      <c r="AX187" s="12" t="s">
        <v>73</v>
      </c>
      <c r="AY187" s="231" t="s">
        <v>127</v>
      </c>
    </row>
    <row r="188" spans="2:51" s="14" customFormat="1" ht="12">
      <c r="B188" s="263"/>
      <c r="C188" s="264"/>
      <c r="D188" s="205" t="s">
        <v>174</v>
      </c>
      <c r="E188" s="265" t="s">
        <v>21</v>
      </c>
      <c r="F188" s="266" t="s">
        <v>354</v>
      </c>
      <c r="G188" s="264"/>
      <c r="H188" s="267">
        <v>2.15</v>
      </c>
      <c r="I188" s="268"/>
      <c r="J188" s="264"/>
      <c r="K188" s="264"/>
      <c r="L188" s="269"/>
      <c r="M188" s="270"/>
      <c r="N188" s="271"/>
      <c r="O188" s="271"/>
      <c r="P188" s="271"/>
      <c r="Q188" s="271"/>
      <c r="R188" s="271"/>
      <c r="S188" s="271"/>
      <c r="T188" s="272"/>
      <c r="AT188" s="273" t="s">
        <v>174</v>
      </c>
      <c r="AU188" s="273" t="s">
        <v>83</v>
      </c>
      <c r="AV188" s="14" t="s">
        <v>145</v>
      </c>
      <c r="AW188" s="14" t="s">
        <v>37</v>
      </c>
      <c r="AX188" s="14" t="s">
        <v>73</v>
      </c>
      <c r="AY188" s="273" t="s">
        <v>127</v>
      </c>
    </row>
    <row r="189" spans="2:51" s="13" customFormat="1" ht="12">
      <c r="B189" s="232"/>
      <c r="C189" s="233"/>
      <c r="D189" s="205" t="s">
        <v>174</v>
      </c>
      <c r="E189" s="244" t="s">
        <v>21</v>
      </c>
      <c r="F189" s="245" t="s">
        <v>178</v>
      </c>
      <c r="G189" s="233"/>
      <c r="H189" s="246">
        <v>28.525</v>
      </c>
      <c r="I189" s="238"/>
      <c r="J189" s="233"/>
      <c r="K189" s="233"/>
      <c r="L189" s="239"/>
      <c r="M189" s="240"/>
      <c r="N189" s="241"/>
      <c r="O189" s="241"/>
      <c r="P189" s="241"/>
      <c r="Q189" s="241"/>
      <c r="R189" s="241"/>
      <c r="S189" s="241"/>
      <c r="T189" s="242"/>
      <c r="AT189" s="243" t="s">
        <v>174</v>
      </c>
      <c r="AU189" s="243" t="s">
        <v>83</v>
      </c>
      <c r="AV189" s="13" t="s">
        <v>172</v>
      </c>
      <c r="AW189" s="13" t="s">
        <v>37</v>
      </c>
      <c r="AX189" s="13" t="s">
        <v>81</v>
      </c>
      <c r="AY189" s="243" t="s">
        <v>127</v>
      </c>
    </row>
    <row r="190" spans="2:51" s="12" customFormat="1" ht="12">
      <c r="B190" s="221"/>
      <c r="C190" s="222"/>
      <c r="D190" s="234" t="s">
        <v>174</v>
      </c>
      <c r="E190" s="222"/>
      <c r="F190" s="248" t="s">
        <v>358</v>
      </c>
      <c r="G190" s="222"/>
      <c r="H190" s="249">
        <v>32.804</v>
      </c>
      <c r="I190" s="226"/>
      <c r="J190" s="222"/>
      <c r="K190" s="222"/>
      <c r="L190" s="227"/>
      <c r="M190" s="228"/>
      <c r="N190" s="229"/>
      <c r="O190" s="229"/>
      <c r="P190" s="229"/>
      <c r="Q190" s="229"/>
      <c r="R190" s="229"/>
      <c r="S190" s="229"/>
      <c r="T190" s="230"/>
      <c r="AT190" s="231" t="s">
        <v>174</v>
      </c>
      <c r="AU190" s="231" t="s">
        <v>83</v>
      </c>
      <c r="AV190" s="12" t="s">
        <v>83</v>
      </c>
      <c r="AW190" s="12" t="s">
        <v>6</v>
      </c>
      <c r="AX190" s="12" t="s">
        <v>81</v>
      </c>
      <c r="AY190" s="231" t="s">
        <v>127</v>
      </c>
    </row>
    <row r="191" spans="2:65" s="1" customFormat="1" ht="22.5" customHeight="1">
      <c r="B191" s="41"/>
      <c r="C191" s="193" t="s">
        <v>359</v>
      </c>
      <c r="D191" s="193" t="s">
        <v>130</v>
      </c>
      <c r="E191" s="194" t="s">
        <v>360</v>
      </c>
      <c r="F191" s="195" t="s">
        <v>361</v>
      </c>
      <c r="G191" s="196" t="s">
        <v>171</v>
      </c>
      <c r="H191" s="197">
        <v>4.94</v>
      </c>
      <c r="I191" s="198"/>
      <c r="J191" s="199">
        <f>ROUND(I191*H191,2)</f>
        <v>0</v>
      </c>
      <c r="K191" s="195" t="s">
        <v>21</v>
      </c>
      <c r="L191" s="61"/>
      <c r="M191" s="200" t="s">
        <v>21</v>
      </c>
      <c r="N191" s="201" t="s">
        <v>44</v>
      </c>
      <c r="O191" s="42"/>
      <c r="P191" s="202">
        <f>O191*H191</f>
        <v>0</v>
      </c>
      <c r="Q191" s="202">
        <v>0</v>
      </c>
      <c r="R191" s="202">
        <f>Q191*H191</f>
        <v>0</v>
      </c>
      <c r="S191" s="202">
        <v>0</v>
      </c>
      <c r="T191" s="203">
        <f>S191*H191</f>
        <v>0</v>
      </c>
      <c r="AR191" s="24" t="s">
        <v>251</v>
      </c>
      <c r="AT191" s="24" t="s">
        <v>130</v>
      </c>
      <c r="AU191" s="24" t="s">
        <v>83</v>
      </c>
      <c r="AY191" s="24" t="s">
        <v>127</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251</v>
      </c>
      <c r="BM191" s="24" t="s">
        <v>362</v>
      </c>
    </row>
    <row r="192" spans="2:65" s="1" customFormat="1" ht="22.5" customHeight="1">
      <c r="B192" s="41"/>
      <c r="C192" s="193" t="s">
        <v>363</v>
      </c>
      <c r="D192" s="193" t="s">
        <v>130</v>
      </c>
      <c r="E192" s="194" t="s">
        <v>364</v>
      </c>
      <c r="F192" s="195" t="s">
        <v>365</v>
      </c>
      <c r="G192" s="196" t="s">
        <v>171</v>
      </c>
      <c r="H192" s="197">
        <v>4.94</v>
      </c>
      <c r="I192" s="198"/>
      <c r="J192" s="199">
        <f>ROUND(I192*H192,2)</f>
        <v>0</v>
      </c>
      <c r="K192" s="195" t="s">
        <v>21</v>
      </c>
      <c r="L192" s="61"/>
      <c r="M192" s="200" t="s">
        <v>21</v>
      </c>
      <c r="N192" s="201" t="s">
        <v>44</v>
      </c>
      <c r="O192" s="42"/>
      <c r="P192" s="202">
        <f>O192*H192</f>
        <v>0</v>
      </c>
      <c r="Q192" s="202">
        <v>0</v>
      </c>
      <c r="R192" s="202">
        <f>Q192*H192</f>
        <v>0</v>
      </c>
      <c r="S192" s="202">
        <v>0</v>
      </c>
      <c r="T192" s="203">
        <f>S192*H192</f>
        <v>0</v>
      </c>
      <c r="AR192" s="24" t="s">
        <v>251</v>
      </c>
      <c r="AT192" s="24" t="s">
        <v>130</v>
      </c>
      <c r="AU192" s="24" t="s">
        <v>83</v>
      </c>
      <c r="AY192" s="24" t="s">
        <v>127</v>
      </c>
      <c r="BE192" s="204">
        <f>IF(N192="základní",J192,0)</f>
        <v>0</v>
      </c>
      <c r="BF192" s="204">
        <f>IF(N192="snížená",J192,0)</f>
        <v>0</v>
      </c>
      <c r="BG192" s="204">
        <f>IF(N192="zákl. přenesená",J192,0)</f>
        <v>0</v>
      </c>
      <c r="BH192" s="204">
        <f>IF(N192="sníž. přenesená",J192,0)</f>
        <v>0</v>
      </c>
      <c r="BI192" s="204">
        <f>IF(N192="nulová",J192,0)</f>
        <v>0</v>
      </c>
      <c r="BJ192" s="24" t="s">
        <v>81</v>
      </c>
      <c r="BK192" s="204">
        <f>ROUND(I192*H192,2)</f>
        <v>0</v>
      </c>
      <c r="BL192" s="24" t="s">
        <v>251</v>
      </c>
      <c r="BM192" s="24" t="s">
        <v>366</v>
      </c>
    </row>
    <row r="193" spans="2:65" s="1" customFormat="1" ht="22.5" customHeight="1">
      <c r="B193" s="41"/>
      <c r="C193" s="193" t="s">
        <v>367</v>
      </c>
      <c r="D193" s="193" t="s">
        <v>130</v>
      </c>
      <c r="E193" s="194" t="s">
        <v>368</v>
      </c>
      <c r="F193" s="195" t="s">
        <v>369</v>
      </c>
      <c r="G193" s="196" t="s">
        <v>171</v>
      </c>
      <c r="H193" s="197">
        <v>4.94</v>
      </c>
      <c r="I193" s="198"/>
      <c r="J193" s="199">
        <f>ROUND(I193*H193,2)</f>
        <v>0</v>
      </c>
      <c r="K193" s="195" t="s">
        <v>21</v>
      </c>
      <c r="L193" s="61"/>
      <c r="M193" s="200" t="s">
        <v>21</v>
      </c>
      <c r="N193" s="201" t="s">
        <v>44</v>
      </c>
      <c r="O193" s="42"/>
      <c r="P193" s="202">
        <f>O193*H193</f>
        <v>0</v>
      </c>
      <c r="Q193" s="202">
        <v>0.0003</v>
      </c>
      <c r="R193" s="202">
        <f>Q193*H193</f>
        <v>0.001482</v>
      </c>
      <c r="S193" s="202">
        <v>0</v>
      </c>
      <c r="T193" s="203">
        <f>S193*H193</f>
        <v>0</v>
      </c>
      <c r="AR193" s="24" t="s">
        <v>251</v>
      </c>
      <c r="AT193" s="24" t="s">
        <v>130</v>
      </c>
      <c r="AU193" s="24" t="s">
        <v>83</v>
      </c>
      <c r="AY193" s="24" t="s">
        <v>127</v>
      </c>
      <c r="BE193" s="204">
        <f>IF(N193="základní",J193,0)</f>
        <v>0</v>
      </c>
      <c r="BF193" s="204">
        <f>IF(N193="snížená",J193,0)</f>
        <v>0</v>
      </c>
      <c r="BG193" s="204">
        <f>IF(N193="zákl. přenesená",J193,0)</f>
        <v>0</v>
      </c>
      <c r="BH193" s="204">
        <f>IF(N193="sníž. přenesená",J193,0)</f>
        <v>0</v>
      </c>
      <c r="BI193" s="204">
        <f>IF(N193="nulová",J193,0)</f>
        <v>0</v>
      </c>
      <c r="BJ193" s="24" t="s">
        <v>81</v>
      </c>
      <c r="BK193" s="204">
        <f>ROUND(I193*H193,2)</f>
        <v>0</v>
      </c>
      <c r="BL193" s="24" t="s">
        <v>251</v>
      </c>
      <c r="BM193" s="24" t="s">
        <v>370</v>
      </c>
    </row>
    <row r="194" spans="2:65" s="1" customFormat="1" ht="22.5" customHeight="1">
      <c r="B194" s="41"/>
      <c r="C194" s="193" t="s">
        <v>371</v>
      </c>
      <c r="D194" s="193" t="s">
        <v>130</v>
      </c>
      <c r="E194" s="194" t="s">
        <v>372</v>
      </c>
      <c r="F194" s="195" t="s">
        <v>373</v>
      </c>
      <c r="G194" s="196" t="s">
        <v>171</v>
      </c>
      <c r="H194" s="197">
        <v>4.94</v>
      </c>
      <c r="I194" s="198"/>
      <c r="J194" s="199">
        <f>ROUND(I194*H194,2)</f>
        <v>0</v>
      </c>
      <c r="K194" s="195" t="s">
        <v>134</v>
      </c>
      <c r="L194" s="61"/>
      <c r="M194" s="200" t="s">
        <v>21</v>
      </c>
      <c r="N194" s="201" t="s">
        <v>44</v>
      </c>
      <c r="O194" s="42"/>
      <c r="P194" s="202">
        <f>O194*H194</f>
        <v>0</v>
      </c>
      <c r="Q194" s="202">
        <v>0.0077</v>
      </c>
      <c r="R194" s="202">
        <f>Q194*H194</f>
        <v>0.038038</v>
      </c>
      <c r="S194" s="202">
        <v>0</v>
      </c>
      <c r="T194" s="203">
        <f>S194*H194</f>
        <v>0</v>
      </c>
      <c r="AR194" s="24" t="s">
        <v>251</v>
      </c>
      <c r="AT194" s="24" t="s">
        <v>130</v>
      </c>
      <c r="AU194" s="24" t="s">
        <v>83</v>
      </c>
      <c r="AY194" s="24" t="s">
        <v>127</v>
      </c>
      <c r="BE194" s="204">
        <f>IF(N194="základní",J194,0)</f>
        <v>0</v>
      </c>
      <c r="BF194" s="204">
        <f>IF(N194="snížená",J194,0)</f>
        <v>0</v>
      </c>
      <c r="BG194" s="204">
        <f>IF(N194="zákl. přenesená",J194,0)</f>
        <v>0</v>
      </c>
      <c r="BH194" s="204">
        <f>IF(N194="sníž. přenesená",J194,0)</f>
        <v>0</v>
      </c>
      <c r="BI194" s="204">
        <f>IF(N194="nulová",J194,0)</f>
        <v>0</v>
      </c>
      <c r="BJ194" s="24" t="s">
        <v>81</v>
      </c>
      <c r="BK194" s="204">
        <f>ROUND(I194*H194,2)</f>
        <v>0</v>
      </c>
      <c r="BL194" s="24" t="s">
        <v>251</v>
      </c>
      <c r="BM194" s="24" t="s">
        <v>374</v>
      </c>
    </row>
    <row r="195" spans="2:51" s="12" customFormat="1" ht="12">
      <c r="B195" s="221"/>
      <c r="C195" s="222"/>
      <c r="D195" s="234" t="s">
        <v>174</v>
      </c>
      <c r="E195" s="247" t="s">
        <v>21</v>
      </c>
      <c r="F195" s="248" t="s">
        <v>177</v>
      </c>
      <c r="G195" s="222"/>
      <c r="H195" s="249">
        <v>4.94</v>
      </c>
      <c r="I195" s="226"/>
      <c r="J195" s="222"/>
      <c r="K195" s="222"/>
      <c r="L195" s="227"/>
      <c r="M195" s="228"/>
      <c r="N195" s="229"/>
      <c r="O195" s="229"/>
      <c r="P195" s="229"/>
      <c r="Q195" s="229"/>
      <c r="R195" s="229"/>
      <c r="S195" s="229"/>
      <c r="T195" s="230"/>
      <c r="AT195" s="231" t="s">
        <v>174</v>
      </c>
      <c r="AU195" s="231" t="s">
        <v>83</v>
      </c>
      <c r="AV195" s="12" t="s">
        <v>83</v>
      </c>
      <c r="AW195" s="12" t="s">
        <v>37</v>
      </c>
      <c r="AX195" s="12" t="s">
        <v>81</v>
      </c>
      <c r="AY195" s="231" t="s">
        <v>127</v>
      </c>
    </row>
    <row r="196" spans="2:65" s="1" customFormat="1" ht="31.5" customHeight="1">
      <c r="B196" s="41"/>
      <c r="C196" s="193" t="s">
        <v>375</v>
      </c>
      <c r="D196" s="193" t="s">
        <v>130</v>
      </c>
      <c r="E196" s="194" t="s">
        <v>376</v>
      </c>
      <c r="F196" s="195" t="s">
        <v>377</v>
      </c>
      <c r="G196" s="196" t="s">
        <v>311</v>
      </c>
      <c r="H196" s="262"/>
      <c r="I196" s="198"/>
      <c r="J196" s="199">
        <f>ROUND(I196*H196,2)</f>
        <v>0</v>
      </c>
      <c r="K196" s="195" t="s">
        <v>134</v>
      </c>
      <c r="L196" s="61"/>
      <c r="M196" s="200" t="s">
        <v>21</v>
      </c>
      <c r="N196" s="201" t="s">
        <v>44</v>
      </c>
      <c r="O196" s="42"/>
      <c r="P196" s="202">
        <f>O196*H196</f>
        <v>0</v>
      </c>
      <c r="Q196" s="202">
        <v>0</v>
      </c>
      <c r="R196" s="202">
        <f>Q196*H196</f>
        <v>0</v>
      </c>
      <c r="S196" s="202">
        <v>0</v>
      </c>
      <c r="T196" s="203">
        <f>S196*H196</f>
        <v>0</v>
      </c>
      <c r="AR196" s="24" t="s">
        <v>251</v>
      </c>
      <c r="AT196" s="24" t="s">
        <v>130</v>
      </c>
      <c r="AU196" s="24" t="s">
        <v>83</v>
      </c>
      <c r="AY196" s="24" t="s">
        <v>127</v>
      </c>
      <c r="BE196" s="204">
        <f>IF(N196="základní",J196,0)</f>
        <v>0</v>
      </c>
      <c r="BF196" s="204">
        <f>IF(N196="snížená",J196,0)</f>
        <v>0</v>
      </c>
      <c r="BG196" s="204">
        <f>IF(N196="zákl. přenesená",J196,0)</f>
        <v>0</v>
      </c>
      <c r="BH196" s="204">
        <f>IF(N196="sníž. přenesená",J196,0)</f>
        <v>0</v>
      </c>
      <c r="BI196" s="204">
        <f>IF(N196="nulová",J196,0)</f>
        <v>0</v>
      </c>
      <c r="BJ196" s="24" t="s">
        <v>81</v>
      </c>
      <c r="BK196" s="204">
        <f>ROUND(I196*H196,2)</f>
        <v>0</v>
      </c>
      <c r="BL196" s="24" t="s">
        <v>251</v>
      </c>
      <c r="BM196" s="24" t="s">
        <v>378</v>
      </c>
    </row>
    <row r="197" spans="2:63" s="10" customFormat="1" ht="29.85" customHeight="1">
      <c r="B197" s="176"/>
      <c r="C197" s="177"/>
      <c r="D197" s="190" t="s">
        <v>72</v>
      </c>
      <c r="E197" s="191" t="s">
        <v>379</v>
      </c>
      <c r="F197" s="191" t="s">
        <v>380</v>
      </c>
      <c r="G197" s="177"/>
      <c r="H197" s="177"/>
      <c r="I197" s="180"/>
      <c r="J197" s="192">
        <f>BK197</f>
        <v>0</v>
      </c>
      <c r="K197" s="177"/>
      <c r="L197" s="182"/>
      <c r="M197" s="183"/>
      <c r="N197" s="184"/>
      <c r="O197" s="184"/>
      <c r="P197" s="185">
        <f>SUM(P198:P210)</f>
        <v>0</v>
      </c>
      <c r="Q197" s="184"/>
      <c r="R197" s="185">
        <f>SUM(R198:R210)</f>
        <v>0.22009060000000003</v>
      </c>
      <c r="S197" s="184"/>
      <c r="T197" s="186">
        <f>SUM(T198:T210)</f>
        <v>0</v>
      </c>
      <c r="AR197" s="187" t="s">
        <v>83</v>
      </c>
      <c r="AT197" s="188" t="s">
        <v>72</v>
      </c>
      <c r="AU197" s="188" t="s">
        <v>81</v>
      </c>
      <c r="AY197" s="187" t="s">
        <v>127</v>
      </c>
      <c r="BK197" s="189">
        <f>SUM(BK198:BK210)</f>
        <v>0</v>
      </c>
    </row>
    <row r="198" spans="2:65" s="1" customFormat="1" ht="31.5" customHeight="1">
      <c r="B198" s="41"/>
      <c r="C198" s="193" t="s">
        <v>381</v>
      </c>
      <c r="D198" s="193" t="s">
        <v>130</v>
      </c>
      <c r="E198" s="194" t="s">
        <v>382</v>
      </c>
      <c r="F198" s="195" t="s">
        <v>383</v>
      </c>
      <c r="G198" s="196" t="s">
        <v>171</v>
      </c>
      <c r="H198" s="197">
        <v>18.48</v>
      </c>
      <c r="I198" s="198"/>
      <c r="J198" s="199">
        <f>ROUND(I198*H198,2)</f>
        <v>0</v>
      </c>
      <c r="K198" s="195" t="s">
        <v>134</v>
      </c>
      <c r="L198" s="61"/>
      <c r="M198" s="200" t="s">
        <v>21</v>
      </c>
      <c r="N198" s="201" t="s">
        <v>44</v>
      </c>
      <c r="O198" s="42"/>
      <c r="P198" s="202">
        <f>O198*H198</f>
        <v>0</v>
      </c>
      <c r="Q198" s="202">
        <v>0.0075</v>
      </c>
      <c r="R198" s="202">
        <f>Q198*H198</f>
        <v>0.1386</v>
      </c>
      <c r="S198" s="202">
        <v>0</v>
      </c>
      <c r="T198" s="203">
        <f>S198*H198</f>
        <v>0</v>
      </c>
      <c r="AR198" s="24" t="s">
        <v>251</v>
      </c>
      <c r="AT198" s="24" t="s">
        <v>130</v>
      </c>
      <c r="AU198" s="24" t="s">
        <v>83</v>
      </c>
      <c r="AY198" s="24" t="s">
        <v>127</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251</v>
      </c>
      <c r="BM198" s="24" t="s">
        <v>384</v>
      </c>
    </row>
    <row r="199" spans="2:51" s="11" customFormat="1" ht="12">
      <c r="B199" s="210"/>
      <c r="C199" s="211"/>
      <c r="D199" s="205" t="s">
        <v>174</v>
      </c>
      <c r="E199" s="212" t="s">
        <v>21</v>
      </c>
      <c r="F199" s="213" t="s">
        <v>175</v>
      </c>
      <c r="G199" s="211"/>
      <c r="H199" s="214" t="s">
        <v>21</v>
      </c>
      <c r="I199" s="215"/>
      <c r="J199" s="211"/>
      <c r="K199" s="211"/>
      <c r="L199" s="216"/>
      <c r="M199" s="217"/>
      <c r="N199" s="218"/>
      <c r="O199" s="218"/>
      <c r="P199" s="218"/>
      <c r="Q199" s="218"/>
      <c r="R199" s="218"/>
      <c r="S199" s="218"/>
      <c r="T199" s="219"/>
      <c r="AT199" s="220" t="s">
        <v>174</v>
      </c>
      <c r="AU199" s="220" t="s">
        <v>83</v>
      </c>
      <c r="AV199" s="11" t="s">
        <v>81</v>
      </c>
      <c r="AW199" s="11" t="s">
        <v>37</v>
      </c>
      <c r="AX199" s="11" t="s">
        <v>73</v>
      </c>
      <c r="AY199" s="220" t="s">
        <v>127</v>
      </c>
    </row>
    <row r="200" spans="2:51" s="12" customFormat="1" ht="12">
      <c r="B200" s="221"/>
      <c r="C200" s="222"/>
      <c r="D200" s="234" t="s">
        <v>174</v>
      </c>
      <c r="E200" s="247" t="s">
        <v>21</v>
      </c>
      <c r="F200" s="248" t="s">
        <v>176</v>
      </c>
      <c r="G200" s="222"/>
      <c r="H200" s="249">
        <v>18.48</v>
      </c>
      <c r="I200" s="226"/>
      <c r="J200" s="222"/>
      <c r="K200" s="222"/>
      <c r="L200" s="227"/>
      <c r="M200" s="228"/>
      <c r="N200" s="229"/>
      <c r="O200" s="229"/>
      <c r="P200" s="229"/>
      <c r="Q200" s="229"/>
      <c r="R200" s="229"/>
      <c r="S200" s="229"/>
      <c r="T200" s="230"/>
      <c r="AT200" s="231" t="s">
        <v>174</v>
      </c>
      <c r="AU200" s="231" t="s">
        <v>83</v>
      </c>
      <c r="AV200" s="12" t="s">
        <v>83</v>
      </c>
      <c r="AW200" s="12" t="s">
        <v>37</v>
      </c>
      <c r="AX200" s="12" t="s">
        <v>81</v>
      </c>
      <c r="AY200" s="231" t="s">
        <v>127</v>
      </c>
    </row>
    <row r="201" spans="2:65" s="1" customFormat="1" ht="22.5" customHeight="1">
      <c r="B201" s="41"/>
      <c r="C201" s="193" t="s">
        <v>385</v>
      </c>
      <c r="D201" s="193" t="s">
        <v>130</v>
      </c>
      <c r="E201" s="194" t="s">
        <v>386</v>
      </c>
      <c r="F201" s="195" t="s">
        <v>387</v>
      </c>
      <c r="G201" s="196" t="s">
        <v>171</v>
      </c>
      <c r="H201" s="197">
        <v>18.48</v>
      </c>
      <c r="I201" s="198"/>
      <c r="J201" s="199">
        <f>ROUND(I201*H201,2)</f>
        <v>0</v>
      </c>
      <c r="K201" s="195" t="s">
        <v>134</v>
      </c>
      <c r="L201" s="61"/>
      <c r="M201" s="200" t="s">
        <v>21</v>
      </c>
      <c r="N201" s="201" t="s">
        <v>44</v>
      </c>
      <c r="O201" s="42"/>
      <c r="P201" s="202">
        <f>O201*H201</f>
        <v>0</v>
      </c>
      <c r="Q201" s="202">
        <v>0.0007</v>
      </c>
      <c r="R201" s="202">
        <f>Q201*H201</f>
        <v>0.012936</v>
      </c>
      <c r="S201" s="202">
        <v>0</v>
      </c>
      <c r="T201" s="203">
        <f>S201*H201</f>
        <v>0</v>
      </c>
      <c r="AR201" s="24" t="s">
        <v>251</v>
      </c>
      <c r="AT201" s="24" t="s">
        <v>130</v>
      </c>
      <c r="AU201" s="24" t="s">
        <v>83</v>
      </c>
      <c r="AY201" s="24" t="s">
        <v>127</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251</v>
      </c>
      <c r="BM201" s="24" t="s">
        <v>388</v>
      </c>
    </row>
    <row r="202" spans="2:65" s="1" customFormat="1" ht="31.5" customHeight="1">
      <c r="B202" s="41"/>
      <c r="C202" s="251" t="s">
        <v>389</v>
      </c>
      <c r="D202" s="251" t="s">
        <v>302</v>
      </c>
      <c r="E202" s="252" t="s">
        <v>390</v>
      </c>
      <c r="F202" s="253" t="s">
        <v>391</v>
      </c>
      <c r="G202" s="254" t="s">
        <v>171</v>
      </c>
      <c r="H202" s="255">
        <v>20.328</v>
      </c>
      <c r="I202" s="256"/>
      <c r="J202" s="257">
        <f>ROUND(I202*H202,2)</f>
        <v>0</v>
      </c>
      <c r="K202" s="253" t="s">
        <v>134</v>
      </c>
      <c r="L202" s="258"/>
      <c r="M202" s="259" t="s">
        <v>21</v>
      </c>
      <c r="N202" s="260" t="s">
        <v>44</v>
      </c>
      <c r="O202" s="42"/>
      <c r="P202" s="202">
        <f>O202*H202</f>
        <v>0</v>
      </c>
      <c r="Q202" s="202">
        <v>0.00315</v>
      </c>
      <c r="R202" s="202">
        <f>Q202*H202</f>
        <v>0.0640332</v>
      </c>
      <c r="S202" s="202">
        <v>0</v>
      </c>
      <c r="T202" s="203">
        <f>S202*H202</f>
        <v>0</v>
      </c>
      <c r="AR202" s="24" t="s">
        <v>305</v>
      </c>
      <c r="AT202" s="24" t="s">
        <v>302</v>
      </c>
      <c r="AU202" s="24" t="s">
        <v>83</v>
      </c>
      <c r="AY202" s="24" t="s">
        <v>127</v>
      </c>
      <c r="BE202" s="204">
        <f>IF(N202="základní",J202,0)</f>
        <v>0</v>
      </c>
      <c r="BF202" s="204">
        <f>IF(N202="snížená",J202,0)</f>
        <v>0</v>
      </c>
      <c r="BG202" s="204">
        <f>IF(N202="zákl. přenesená",J202,0)</f>
        <v>0</v>
      </c>
      <c r="BH202" s="204">
        <f>IF(N202="sníž. přenesená",J202,0)</f>
        <v>0</v>
      </c>
      <c r="BI202" s="204">
        <f>IF(N202="nulová",J202,0)</f>
        <v>0</v>
      </c>
      <c r="BJ202" s="24" t="s">
        <v>81</v>
      </c>
      <c r="BK202" s="204">
        <f>ROUND(I202*H202,2)</f>
        <v>0</v>
      </c>
      <c r="BL202" s="24" t="s">
        <v>251</v>
      </c>
      <c r="BM202" s="24" t="s">
        <v>392</v>
      </c>
    </row>
    <row r="203" spans="2:47" s="1" customFormat="1" ht="36">
      <c r="B203" s="41"/>
      <c r="C203" s="63"/>
      <c r="D203" s="205" t="s">
        <v>149</v>
      </c>
      <c r="E203" s="63"/>
      <c r="F203" s="206" t="s">
        <v>393</v>
      </c>
      <c r="G203" s="63"/>
      <c r="H203" s="63"/>
      <c r="I203" s="163"/>
      <c r="J203" s="63"/>
      <c r="K203" s="63"/>
      <c r="L203" s="61"/>
      <c r="M203" s="250"/>
      <c r="N203" s="42"/>
      <c r="O203" s="42"/>
      <c r="P203" s="42"/>
      <c r="Q203" s="42"/>
      <c r="R203" s="42"/>
      <c r="S203" s="42"/>
      <c r="T203" s="78"/>
      <c r="AT203" s="24" t="s">
        <v>149</v>
      </c>
      <c r="AU203" s="24" t="s">
        <v>83</v>
      </c>
    </row>
    <row r="204" spans="2:51" s="12" customFormat="1" ht="12">
      <c r="B204" s="221"/>
      <c r="C204" s="222"/>
      <c r="D204" s="234" t="s">
        <v>174</v>
      </c>
      <c r="E204" s="222"/>
      <c r="F204" s="248" t="s">
        <v>394</v>
      </c>
      <c r="G204" s="222"/>
      <c r="H204" s="249">
        <v>20.328</v>
      </c>
      <c r="I204" s="226"/>
      <c r="J204" s="222"/>
      <c r="K204" s="222"/>
      <c r="L204" s="227"/>
      <c r="M204" s="228"/>
      <c r="N204" s="229"/>
      <c r="O204" s="229"/>
      <c r="P204" s="229"/>
      <c r="Q204" s="229"/>
      <c r="R204" s="229"/>
      <c r="S204" s="229"/>
      <c r="T204" s="230"/>
      <c r="AT204" s="231" t="s">
        <v>174</v>
      </c>
      <c r="AU204" s="231" t="s">
        <v>83</v>
      </c>
      <c r="AV204" s="12" t="s">
        <v>83</v>
      </c>
      <c r="AW204" s="12" t="s">
        <v>6</v>
      </c>
      <c r="AX204" s="12" t="s">
        <v>81</v>
      </c>
      <c r="AY204" s="231" t="s">
        <v>127</v>
      </c>
    </row>
    <row r="205" spans="2:65" s="1" customFormat="1" ht="22.5" customHeight="1">
      <c r="B205" s="41"/>
      <c r="C205" s="193" t="s">
        <v>395</v>
      </c>
      <c r="D205" s="193" t="s">
        <v>130</v>
      </c>
      <c r="E205" s="194" t="s">
        <v>396</v>
      </c>
      <c r="F205" s="195" t="s">
        <v>397</v>
      </c>
      <c r="G205" s="196" t="s">
        <v>218</v>
      </c>
      <c r="H205" s="197">
        <v>18.5</v>
      </c>
      <c r="I205" s="198"/>
      <c r="J205" s="199">
        <f>ROUND(I205*H205,2)</f>
        <v>0</v>
      </c>
      <c r="K205" s="195" t="s">
        <v>134</v>
      </c>
      <c r="L205" s="61"/>
      <c r="M205" s="200" t="s">
        <v>21</v>
      </c>
      <c r="N205" s="201" t="s">
        <v>44</v>
      </c>
      <c r="O205" s="42"/>
      <c r="P205" s="202">
        <f>O205*H205</f>
        <v>0</v>
      </c>
      <c r="Q205" s="202">
        <v>2E-05</v>
      </c>
      <c r="R205" s="202">
        <f>Q205*H205</f>
        <v>0.00037000000000000005</v>
      </c>
      <c r="S205" s="202">
        <v>0</v>
      </c>
      <c r="T205" s="203">
        <f>S205*H205</f>
        <v>0</v>
      </c>
      <c r="AR205" s="24" t="s">
        <v>251</v>
      </c>
      <c r="AT205" s="24" t="s">
        <v>130</v>
      </c>
      <c r="AU205" s="24" t="s">
        <v>83</v>
      </c>
      <c r="AY205" s="24" t="s">
        <v>127</v>
      </c>
      <c r="BE205" s="204">
        <f>IF(N205="základní",J205,0)</f>
        <v>0</v>
      </c>
      <c r="BF205" s="204">
        <f>IF(N205="snížená",J205,0)</f>
        <v>0</v>
      </c>
      <c r="BG205" s="204">
        <f>IF(N205="zákl. přenesená",J205,0)</f>
        <v>0</v>
      </c>
      <c r="BH205" s="204">
        <f>IF(N205="sníž. přenesená",J205,0)</f>
        <v>0</v>
      </c>
      <c r="BI205" s="204">
        <f>IF(N205="nulová",J205,0)</f>
        <v>0</v>
      </c>
      <c r="BJ205" s="24" t="s">
        <v>81</v>
      </c>
      <c r="BK205" s="204">
        <f>ROUND(I205*H205,2)</f>
        <v>0</v>
      </c>
      <c r="BL205" s="24" t="s">
        <v>251</v>
      </c>
      <c r="BM205" s="24" t="s">
        <v>398</v>
      </c>
    </row>
    <row r="206" spans="2:51" s="11" customFormat="1" ht="12">
      <c r="B206" s="210"/>
      <c r="C206" s="211"/>
      <c r="D206" s="205" t="s">
        <v>174</v>
      </c>
      <c r="E206" s="212" t="s">
        <v>21</v>
      </c>
      <c r="F206" s="213" t="s">
        <v>175</v>
      </c>
      <c r="G206" s="211"/>
      <c r="H206" s="214" t="s">
        <v>21</v>
      </c>
      <c r="I206" s="215"/>
      <c r="J206" s="211"/>
      <c r="K206" s="211"/>
      <c r="L206" s="216"/>
      <c r="M206" s="217"/>
      <c r="N206" s="218"/>
      <c r="O206" s="218"/>
      <c r="P206" s="218"/>
      <c r="Q206" s="218"/>
      <c r="R206" s="218"/>
      <c r="S206" s="218"/>
      <c r="T206" s="219"/>
      <c r="AT206" s="220" t="s">
        <v>174</v>
      </c>
      <c r="AU206" s="220" t="s">
        <v>83</v>
      </c>
      <c r="AV206" s="11" t="s">
        <v>81</v>
      </c>
      <c r="AW206" s="11" t="s">
        <v>37</v>
      </c>
      <c r="AX206" s="11" t="s">
        <v>73</v>
      </c>
      <c r="AY206" s="220" t="s">
        <v>127</v>
      </c>
    </row>
    <row r="207" spans="2:51" s="12" customFormat="1" ht="12">
      <c r="B207" s="221"/>
      <c r="C207" s="222"/>
      <c r="D207" s="234" t="s">
        <v>174</v>
      </c>
      <c r="E207" s="247" t="s">
        <v>21</v>
      </c>
      <c r="F207" s="248" t="s">
        <v>220</v>
      </c>
      <c r="G207" s="222"/>
      <c r="H207" s="249">
        <v>18.5</v>
      </c>
      <c r="I207" s="226"/>
      <c r="J207" s="222"/>
      <c r="K207" s="222"/>
      <c r="L207" s="227"/>
      <c r="M207" s="228"/>
      <c r="N207" s="229"/>
      <c r="O207" s="229"/>
      <c r="P207" s="229"/>
      <c r="Q207" s="229"/>
      <c r="R207" s="229"/>
      <c r="S207" s="229"/>
      <c r="T207" s="230"/>
      <c r="AT207" s="231" t="s">
        <v>174</v>
      </c>
      <c r="AU207" s="231" t="s">
        <v>83</v>
      </c>
      <c r="AV207" s="12" t="s">
        <v>83</v>
      </c>
      <c r="AW207" s="12" t="s">
        <v>37</v>
      </c>
      <c r="AX207" s="12" t="s">
        <v>81</v>
      </c>
      <c r="AY207" s="231" t="s">
        <v>127</v>
      </c>
    </row>
    <row r="208" spans="2:65" s="1" customFormat="1" ht="22.5" customHeight="1">
      <c r="B208" s="41"/>
      <c r="C208" s="251" t="s">
        <v>399</v>
      </c>
      <c r="D208" s="251" t="s">
        <v>302</v>
      </c>
      <c r="E208" s="252" t="s">
        <v>400</v>
      </c>
      <c r="F208" s="253" t="s">
        <v>401</v>
      </c>
      <c r="G208" s="254" t="s">
        <v>218</v>
      </c>
      <c r="H208" s="255">
        <v>18.87</v>
      </c>
      <c r="I208" s="256"/>
      <c r="J208" s="257">
        <f>ROUND(I208*H208,2)</f>
        <v>0</v>
      </c>
      <c r="K208" s="253" t="s">
        <v>134</v>
      </c>
      <c r="L208" s="258"/>
      <c r="M208" s="259" t="s">
        <v>21</v>
      </c>
      <c r="N208" s="260" t="s">
        <v>44</v>
      </c>
      <c r="O208" s="42"/>
      <c r="P208" s="202">
        <f>O208*H208</f>
        <v>0</v>
      </c>
      <c r="Q208" s="202">
        <v>0.00022</v>
      </c>
      <c r="R208" s="202">
        <f>Q208*H208</f>
        <v>0.0041514</v>
      </c>
      <c r="S208" s="202">
        <v>0</v>
      </c>
      <c r="T208" s="203">
        <f>S208*H208</f>
        <v>0</v>
      </c>
      <c r="AR208" s="24" t="s">
        <v>305</v>
      </c>
      <c r="AT208" s="24" t="s">
        <v>302</v>
      </c>
      <c r="AU208" s="24" t="s">
        <v>83</v>
      </c>
      <c r="AY208" s="24" t="s">
        <v>127</v>
      </c>
      <c r="BE208" s="204">
        <f>IF(N208="základní",J208,0)</f>
        <v>0</v>
      </c>
      <c r="BF208" s="204">
        <f>IF(N208="snížená",J208,0)</f>
        <v>0</v>
      </c>
      <c r="BG208" s="204">
        <f>IF(N208="zákl. přenesená",J208,0)</f>
        <v>0</v>
      </c>
      <c r="BH208" s="204">
        <f>IF(N208="sníž. přenesená",J208,0)</f>
        <v>0</v>
      </c>
      <c r="BI208" s="204">
        <f>IF(N208="nulová",J208,0)</f>
        <v>0</v>
      </c>
      <c r="BJ208" s="24" t="s">
        <v>81</v>
      </c>
      <c r="BK208" s="204">
        <f>ROUND(I208*H208,2)</f>
        <v>0</v>
      </c>
      <c r="BL208" s="24" t="s">
        <v>251</v>
      </c>
      <c r="BM208" s="24" t="s">
        <v>402</v>
      </c>
    </row>
    <row r="209" spans="2:51" s="12" customFormat="1" ht="12">
      <c r="B209" s="221"/>
      <c r="C209" s="222"/>
      <c r="D209" s="234" t="s">
        <v>174</v>
      </c>
      <c r="E209" s="222"/>
      <c r="F209" s="248" t="s">
        <v>403</v>
      </c>
      <c r="G209" s="222"/>
      <c r="H209" s="249">
        <v>18.87</v>
      </c>
      <c r="I209" s="226"/>
      <c r="J209" s="222"/>
      <c r="K209" s="222"/>
      <c r="L209" s="227"/>
      <c r="M209" s="228"/>
      <c r="N209" s="229"/>
      <c r="O209" s="229"/>
      <c r="P209" s="229"/>
      <c r="Q209" s="229"/>
      <c r="R209" s="229"/>
      <c r="S209" s="229"/>
      <c r="T209" s="230"/>
      <c r="AT209" s="231" t="s">
        <v>174</v>
      </c>
      <c r="AU209" s="231" t="s">
        <v>83</v>
      </c>
      <c r="AV209" s="12" t="s">
        <v>83</v>
      </c>
      <c r="AW209" s="12" t="s">
        <v>6</v>
      </c>
      <c r="AX209" s="12" t="s">
        <v>81</v>
      </c>
      <c r="AY209" s="231" t="s">
        <v>127</v>
      </c>
    </row>
    <row r="210" spans="2:65" s="1" customFormat="1" ht="31.5" customHeight="1">
      <c r="B210" s="41"/>
      <c r="C210" s="193" t="s">
        <v>404</v>
      </c>
      <c r="D210" s="193" t="s">
        <v>130</v>
      </c>
      <c r="E210" s="194" t="s">
        <v>405</v>
      </c>
      <c r="F210" s="195" t="s">
        <v>406</v>
      </c>
      <c r="G210" s="196" t="s">
        <v>311</v>
      </c>
      <c r="H210" s="262"/>
      <c r="I210" s="198"/>
      <c r="J210" s="199">
        <f>ROUND(I210*H210,2)</f>
        <v>0</v>
      </c>
      <c r="K210" s="195" t="s">
        <v>21</v>
      </c>
      <c r="L210" s="61"/>
      <c r="M210" s="200" t="s">
        <v>21</v>
      </c>
      <c r="N210" s="201" t="s">
        <v>44</v>
      </c>
      <c r="O210" s="42"/>
      <c r="P210" s="202">
        <f>O210*H210</f>
        <v>0</v>
      </c>
      <c r="Q210" s="202">
        <v>0</v>
      </c>
      <c r="R210" s="202">
        <f>Q210*H210</f>
        <v>0</v>
      </c>
      <c r="S210" s="202">
        <v>0</v>
      </c>
      <c r="T210" s="203">
        <f>S210*H210</f>
        <v>0</v>
      </c>
      <c r="AR210" s="24" t="s">
        <v>251</v>
      </c>
      <c r="AT210" s="24" t="s">
        <v>130</v>
      </c>
      <c r="AU210" s="24" t="s">
        <v>83</v>
      </c>
      <c r="AY210" s="24" t="s">
        <v>127</v>
      </c>
      <c r="BE210" s="204">
        <f>IF(N210="základní",J210,0)</f>
        <v>0</v>
      </c>
      <c r="BF210" s="204">
        <f>IF(N210="snížená",J210,0)</f>
        <v>0</v>
      </c>
      <c r="BG210" s="204">
        <f>IF(N210="zákl. přenesená",J210,0)</f>
        <v>0</v>
      </c>
      <c r="BH210" s="204">
        <f>IF(N210="sníž. přenesená",J210,0)</f>
        <v>0</v>
      </c>
      <c r="BI210" s="204">
        <f>IF(N210="nulová",J210,0)</f>
        <v>0</v>
      </c>
      <c r="BJ210" s="24" t="s">
        <v>81</v>
      </c>
      <c r="BK210" s="204">
        <f>ROUND(I210*H210,2)</f>
        <v>0</v>
      </c>
      <c r="BL210" s="24" t="s">
        <v>251</v>
      </c>
      <c r="BM210" s="24" t="s">
        <v>407</v>
      </c>
    </row>
    <row r="211" spans="2:63" s="10" customFormat="1" ht="29.85" customHeight="1">
      <c r="B211" s="176"/>
      <c r="C211" s="177"/>
      <c r="D211" s="190" t="s">
        <v>72</v>
      </c>
      <c r="E211" s="191" t="s">
        <v>408</v>
      </c>
      <c r="F211" s="191" t="s">
        <v>409</v>
      </c>
      <c r="G211" s="177"/>
      <c r="H211" s="177"/>
      <c r="I211" s="180"/>
      <c r="J211" s="192">
        <f>BK211</f>
        <v>0</v>
      </c>
      <c r="K211" s="177"/>
      <c r="L211" s="182"/>
      <c r="M211" s="183"/>
      <c r="N211" s="184"/>
      <c r="O211" s="184"/>
      <c r="P211" s="185">
        <f>SUM(P212:P219)</f>
        <v>0</v>
      </c>
      <c r="Q211" s="184"/>
      <c r="R211" s="185">
        <f>SUM(R212:R219)</f>
        <v>0.2955383</v>
      </c>
      <c r="S211" s="184"/>
      <c r="T211" s="186">
        <f>SUM(T212:T219)</f>
        <v>0</v>
      </c>
      <c r="AR211" s="187" t="s">
        <v>83</v>
      </c>
      <c r="AT211" s="188" t="s">
        <v>72</v>
      </c>
      <c r="AU211" s="188" t="s">
        <v>81</v>
      </c>
      <c r="AY211" s="187" t="s">
        <v>127</v>
      </c>
      <c r="BK211" s="189">
        <f>SUM(BK212:BK219)</f>
        <v>0</v>
      </c>
    </row>
    <row r="212" spans="2:65" s="1" customFormat="1" ht="31.5" customHeight="1">
      <c r="B212" s="41"/>
      <c r="C212" s="193" t="s">
        <v>410</v>
      </c>
      <c r="D212" s="193" t="s">
        <v>130</v>
      </c>
      <c r="E212" s="194" t="s">
        <v>411</v>
      </c>
      <c r="F212" s="195" t="s">
        <v>412</v>
      </c>
      <c r="G212" s="196" t="s">
        <v>171</v>
      </c>
      <c r="H212" s="197">
        <v>16.905</v>
      </c>
      <c r="I212" s="198"/>
      <c r="J212" s="199">
        <f>ROUND(I212*H212,2)</f>
        <v>0</v>
      </c>
      <c r="K212" s="195" t="s">
        <v>134</v>
      </c>
      <c r="L212" s="61"/>
      <c r="M212" s="200" t="s">
        <v>21</v>
      </c>
      <c r="N212" s="201" t="s">
        <v>44</v>
      </c>
      <c r="O212" s="42"/>
      <c r="P212" s="202">
        <f>O212*H212</f>
        <v>0</v>
      </c>
      <c r="Q212" s="202">
        <v>0.0029</v>
      </c>
      <c r="R212" s="202">
        <f>Q212*H212</f>
        <v>0.0490245</v>
      </c>
      <c r="S212" s="202">
        <v>0</v>
      </c>
      <c r="T212" s="203">
        <f>S212*H212</f>
        <v>0</v>
      </c>
      <c r="AR212" s="24" t="s">
        <v>251</v>
      </c>
      <c r="AT212" s="24" t="s">
        <v>130</v>
      </c>
      <c r="AU212" s="24" t="s">
        <v>83</v>
      </c>
      <c r="AY212" s="24" t="s">
        <v>127</v>
      </c>
      <c r="BE212" s="204">
        <f>IF(N212="základní",J212,0)</f>
        <v>0</v>
      </c>
      <c r="BF212" s="204">
        <f>IF(N212="snížená",J212,0)</f>
        <v>0</v>
      </c>
      <c r="BG212" s="204">
        <f>IF(N212="zákl. přenesená",J212,0)</f>
        <v>0</v>
      </c>
      <c r="BH212" s="204">
        <f>IF(N212="sníž. přenesená",J212,0)</f>
        <v>0</v>
      </c>
      <c r="BI212" s="204">
        <f>IF(N212="nulová",J212,0)</f>
        <v>0</v>
      </c>
      <c r="BJ212" s="24" t="s">
        <v>81</v>
      </c>
      <c r="BK212" s="204">
        <f>ROUND(I212*H212,2)</f>
        <v>0</v>
      </c>
      <c r="BL212" s="24" t="s">
        <v>251</v>
      </c>
      <c r="BM212" s="24" t="s">
        <v>413</v>
      </c>
    </row>
    <row r="213" spans="2:65" s="1" customFormat="1" ht="22.5" customHeight="1">
      <c r="B213" s="41"/>
      <c r="C213" s="251" t="s">
        <v>414</v>
      </c>
      <c r="D213" s="251" t="s">
        <v>302</v>
      </c>
      <c r="E213" s="252" t="s">
        <v>415</v>
      </c>
      <c r="F213" s="253" t="s">
        <v>416</v>
      </c>
      <c r="G213" s="254" t="s">
        <v>171</v>
      </c>
      <c r="H213" s="255">
        <v>20.891</v>
      </c>
      <c r="I213" s="256"/>
      <c r="J213" s="257">
        <f>ROUND(I213*H213,2)</f>
        <v>0</v>
      </c>
      <c r="K213" s="253" t="s">
        <v>21</v>
      </c>
      <c r="L213" s="258"/>
      <c r="M213" s="259" t="s">
        <v>21</v>
      </c>
      <c r="N213" s="260" t="s">
        <v>44</v>
      </c>
      <c r="O213" s="42"/>
      <c r="P213" s="202">
        <f>O213*H213</f>
        <v>0</v>
      </c>
      <c r="Q213" s="202">
        <v>0.0118</v>
      </c>
      <c r="R213" s="202">
        <f>Q213*H213</f>
        <v>0.24651379999999998</v>
      </c>
      <c r="S213" s="202">
        <v>0</v>
      </c>
      <c r="T213" s="203">
        <f>S213*H213</f>
        <v>0</v>
      </c>
      <c r="AR213" s="24" t="s">
        <v>305</v>
      </c>
      <c r="AT213" s="24" t="s">
        <v>302</v>
      </c>
      <c r="AU213" s="24" t="s">
        <v>83</v>
      </c>
      <c r="AY213" s="24" t="s">
        <v>127</v>
      </c>
      <c r="BE213" s="204">
        <f>IF(N213="základní",J213,0)</f>
        <v>0</v>
      </c>
      <c r="BF213" s="204">
        <f>IF(N213="snížená",J213,0)</f>
        <v>0</v>
      </c>
      <c r="BG213" s="204">
        <f>IF(N213="zákl. přenesená",J213,0)</f>
        <v>0</v>
      </c>
      <c r="BH213" s="204">
        <f>IF(N213="sníž. přenesená",J213,0)</f>
        <v>0</v>
      </c>
      <c r="BI213" s="204">
        <f>IF(N213="nulová",J213,0)</f>
        <v>0</v>
      </c>
      <c r="BJ213" s="24" t="s">
        <v>81</v>
      </c>
      <c r="BK213" s="204">
        <f>ROUND(I213*H213,2)</f>
        <v>0</v>
      </c>
      <c r="BL213" s="24" t="s">
        <v>251</v>
      </c>
      <c r="BM213" s="24" t="s">
        <v>417</v>
      </c>
    </row>
    <row r="214" spans="2:51" s="12" customFormat="1" ht="12">
      <c r="B214" s="221"/>
      <c r="C214" s="222"/>
      <c r="D214" s="234" t="s">
        <v>174</v>
      </c>
      <c r="E214" s="222"/>
      <c r="F214" s="248" t="s">
        <v>418</v>
      </c>
      <c r="G214" s="222"/>
      <c r="H214" s="249">
        <v>20.891</v>
      </c>
      <c r="I214" s="226"/>
      <c r="J214" s="222"/>
      <c r="K214" s="222"/>
      <c r="L214" s="227"/>
      <c r="M214" s="228"/>
      <c r="N214" s="229"/>
      <c r="O214" s="229"/>
      <c r="P214" s="229"/>
      <c r="Q214" s="229"/>
      <c r="R214" s="229"/>
      <c r="S214" s="229"/>
      <c r="T214" s="230"/>
      <c r="AT214" s="231" t="s">
        <v>174</v>
      </c>
      <c r="AU214" s="231" t="s">
        <v>83</v>
      </c>
      <c r="AV214" s="12" t="s">
        <v>83</v>
      </c>
      <c r="AW214" s="12" t="s">
        <v>6</v>
      </c>
      <c r="AX214" s="12" t="s">
        <v>81</v>
      </c>
      <c r="AY214" s="231" t="s">
        <v>127</v>
      </c>
    </row>
    <row r="215" spans="2:65" s="1" customFormat="1" ht="31.5" customHeight="1">
      <c r="B215" s="41"/>
      <c r="C215" s="193" t="s">
        <v>419</v>
      </c>
      <c r="D215" s="193" t="s">
        <v>130</v>
      </c>
      <c r="E215" s="194" t="s">
        <v>420</v>
      </c>
      <c r="F215" s="195" t="s">
        <v>421</v>
      </c>
      <c r="G215" s="196" t="s">
        <v>171</v>
      </c>
      <c r="H215" s="197">
        <v>16.905</v>
      </c>
      <c r="I215" s="198"/>
      <c r="J215" s="199">
        <f>ROUND(I215*H215,2)</f>
        <v>0</v>
      </c>
      <c r="K215" s="195" t="s">
        <v>21</v>
      </c>
      <c r="L215" s="61"/>
      <c r="M215" s="200" t="s">
        <v>21</v>
      </c>
      <c r="N215" s="201" t="s">
        <v>44</v>
      </c>
      <c r="O215" s="42"/>
      <c r="P215" s="202">
        <f>O215*H215</f>
        <v>0</v>
      </c>
      <c r="Q215" s="202">
        <v>0</v>
      </c>
      <c r="R215" s="202">
        <f>Q215*H215</f>
        <v>0</v>
      </c>
      <c r="S215" s="202">
        <v>0</v>
      </c>
      <c r="T215" s="203">
        <f>S215*H215</f>
        <v>0</v>
      </c>
      <c r="AR215" s="24" t="s">
        <v>251</v>
      </c>
      <c r="AT215" s="24" t="s">
        <v>130</v>
      </c>
      <c r="AU215" s="24" t="s">
        <v>83</v>
      </c>
      <c r="AY215" s="24" t="s">
        <v>127</v>
      </c>
      <c r="BE215" s="204">
        <f>IF(N215="základní",J215,0)</f>
        <v>0</v>
      </c>
      <c r="BF215" s="204">
        <f>IF(N215="snížená",J215,0)</f>
        <v>0</v>
      </c>
      <c r="BG215" s="204">
        <f>IF(N215="zákl. přenesená",J215,0)</f>
        <v>0</v>
      </c>
      <c r="BH215" s="204">
        <f>IF(N215="sníž. přenesená",J215,0)</f>
        <v>0</v>
      </c>
      <c r="BI215" s="204">
        <f>IF(N215="nulová",J215,0)</f>
        <v>0</v>
      </c>
      <c r="BJ215" s="24" t="s">
        <v>81</v>
      </c>
      <c r="BK215" s="204">
        <f>ROUND(I215*H215,2)</f>
        <v>0</v>
      </c>
      <c r="BL215" s="24" t="s">
        <v>251</v>
      </c>
      <c r="BM215" s="24" t="s">
        <v>422</v>
      </c>
    </row>
    <row r="216" spans="2:65" s="1" customFormat="1" ht="22.5" customHeight="1">
      <c r="B216" s="41"/>
      <c r="C216" s="193" t="s">
        <v>423</v>
      </c>
      <c r="D216" s="193" t="s">
        <v>130</v>
      </c>
      <c r="E216" s="194" t="s">
        <v>424</v>
      </c>
      <c r="F216" s="195" t="s">
        <v>425</v>
      </c>
      <c r="G216" s="196" t="s">
        <v>218</v>
      </c>
      <c r="H216" s="197">
        <v>12.75</v>
      </c>
      <c r="I216" s="198"/>
      <c r="J216" s="199">
        <f>ROUND(I216*H216,2)</f>
        <v>0</v>
      </c>
      <c r="K216" s="195" t="s">
        <v>21</v>
      </c>
      <c r="L216" s="61"/>
      <c r="M216" s="200" t="s">
        <v>21</v>
      </c>
      <c r="N216" s="201" t="s">
        <v>44</v>
      </c>
      <c r="O216" s="42"/>
      <c r="P216" s="202">
        <f>O216*H216</f>
        <v>0</v>
      </c>
      <c r="Q216" s="202">
        <v>0</v>
      </c>
      <c r="R216" s="202">
        <f>Q216*H216</f>
        <v>0</v>
      </c>
      <c r="S216" s="202">
        <v>0</v>
      </c>
      <c r="T216" s="203">
        <f>S216*H216</f>
        <v>0</v>
      </c>
      <c r="AR216" s="24" t="s">
        <v>251</v>
      </c>
      <c r="AT216" s="24" t="s">
        <v>130</v>
      </c>
      <c r="AU216" s="24" t="s">
        <v>83</v>
      </c>
      <c r="AY216" s="24" t="s">
        <v>127</v>
      </c>
      <c r="BE216" s="204">
        <f>IF(N216="základní",J216,0)</f>
        <v>0</v>
      </c>
      <c r="BF216" s="204">
        <f>IF(N216="snížená",J216,0)</f>
        <v>0</v>
      </c>
      <c r="BG216" s="204">
        <f>IF(N216="zákl. přenesená",J216,0)</f>
        <v>0</v>
      </c>
      <c r="BH216" s="204">
        <f>IF(N216="sníž. přenesená",J216,0)</f>
        <v>0</v>
      </c>
      <c r="BI216" s="204">
        <f>IF(N216="nulová",J216,0)</f>
        <v>0</v>
      </c>
      <c r="BJ216" s="24" t="s">
        <v>81</v>
      </c>
      <c r="BK216" s="204">
        <f>ROUND(I216*H216,2)</f>
        <v>0</v>
      </c>
      <c r="BL216" s="24" t="s">
        <v>251</v>
      </c>
      <c r="BM216" s="24" t="s">
        <v>426</v>
      </c>
    </row>
    <row r="217" spans="2:51" s="12" customFormat="1" ht="12">
      <c r="B217" s="221"/>
      <c r="C217" s="222"/>
      <c r="D217" s="234" t="s">
        <v>174</v>
      </c>
      <c r="E217" s="247" t="s">
        <v>21</v>
      </c>
      <c r="F217" s="248" t="s">
        <v>427</v>
      </c>
      <c r="G217" s="222"/>
      <c r="H217" s="249">
        <v>12.75</v>
      </c>
      <c r="I217" s="226"/>
      <c r="J217" s="222"/>
      <c r="K217" s="222"/>
      <c r="L217" s="227"/>
      <c r="M217" s="228"/>
      <c r="N217" s="229"/>
      <c r="O217" s="229"/>
      <c r="P217" s="229"/>
      <c r="Q217" s="229"/>
      <c r="R217" s="229"/>
      <c r="S217" s="229"/>
      <c r="T217" s="230"/>
      <c r="AT217" s="231" t="s">
        <v>174</v>
      </c>
      <c r="AU217" s="231" t="s">
        <v>83</v>
      </c>
      <c r="AV217" s="12" t="s">
        <v>83</v>
      </c>
      <c r="AW217" s="12" t="s">
        <v>37</v>
      </c>
      <c r="AX217" s="12" t="s">
        <v>81</v>
      </c>
      <c r="AY217" s="231" t="s">
        <v>127</v>
      </c>
    </row>
    <row r="218" spans="2:65" s="1" customFormat="1" ht="22.5" customHeight="1">
      <c r="B218" s="41"/>
      <c r="C218" s="193" t="s">
        <v>428</v>
      </c>
      <c r="D218" s="193" t="s">
        <v>130</v>
      </c>
      <c r="E218" s="194" t="s">
        <v>429</v>
      </c>
      <c r="F218" s="195" t="s">
        <v>430</v>
      </c>
      <c r="G218" s="196" t="s">
        <v>171</v>
      </c>
      <c r="H218" s="197">
        <v>16.905</v>
      </c>
      <c r="I218" s="198"/>
      <c r="J218" s="199">
        <f>ROUND(I218*H218,2)</f>
        <v>0</v>
      </c>
      <c r="K218" s="195" t="s">
        <v>21</v>
      </c>
      <c r="L218" s="61"/>
      <c r="M218" s="200" t="s">
        <v>21</v>
      </c>
      <c r="N218" s="201" t="s">
        <v>44</v>
      </c>
      <c r="O218" s="42"/>
      <c r="P218" s="202">
        <f>O218*H218</f>
        <v>0</v>
      </c>
      <c r="Q218" s="202">
        <v>0</v>
      </c>
      <c r="R218" s="202">
        <f>Q218*H218</f>
        <v>0</v>
      </c>
      <c r="S218" s="202">
        <v>0</v>
      </c>
      <c r="T218" s="203">
        <f>S218*H218</f>
        <v>0</v>
      </c>
      <c r="AR218" s="24" t="s">
        <v>251</v>
      </c>
      <c r="AT218" s="24" t="s">
        <v>130</v>
      </c>
      <c r="AU218" s="24" t="s">
        <v>83</v>
      </c>
      <c r="AY218" s="24" t="s">
        <v>127</v>
      </c>
      <c r="BE218" s="204">
        <f>IF(N218="základní",J218,0)</f>
        <v>0</v>
      </c>
      <c r="BF218" s="204">
        <f>IF(N218="snížená",J218,0)</f>
        <v>0</v>
      </c>
      <c r="BG218" s="204">
        <f>IF(N218="zákl. přenesená",J218,0)</f>
        <v>0</v>
      </c>
      <c r="BH218" s="204">
        <f>IF(N218="sníž. přenesená",J218,0)</f>
        <v>0</v>
      </c>
      <c r="BI218" s="204">
        <f>IF(N218="nulová",J218,0)</f>
        <v>0</v>
      </c>
      <c r="BJ218" s="24" t="s">
        <v>81</v>
      </c>
      <c r="BK218" s="204">
        <f>ROUND(I218*H218,2)</f>
        <v>0</v>
      </c>
      <c r="BL218" s="24" t="s">
        <v>251</v>
      </c>
      <c r="BM218" s="24" t="s">
        <v>431</v>
      </c>
    </row>
    <row r="219" spans="2:65" s="1" customFormat="1" ht="31.5" customHeight="1">
      <c r="B219" s="41"/>
      <c r="C219" s="193" t="s">
        <v>432</v>
      </c>
      <c r="D219" s="193" t="s">
        <v>130</v>
      </c>
      <c r="E219" s="194" t="s">
        <v>433</v>
      </c>
      <c r="F219" s="195" t="s">
        <v>434</v>
      </c>
      <c r="G219" s="196" t="s">
        <v>311</v>
      </c>
      <c r="H219" s="262"/>
      <c r="I219" s="198"/>
      <c r="J219" s="199">
        <f>ROUND(I219*H219,2)</f>
        <v>0</v>
      </c>
      <c r="K219" s="195" t="s">
        <v>134</v>
      </c>
      <c r="L219" s="61"/>
      <c r="M219" s="200" t="s">
        <v>21</v>
      </c>
      <c r="N219" s="201" t="s">
        <v>44</v>
      </c>
      <c r="O219" s="42"/>
      <c r="P219" s="202">
        <f>O219*H219</f>
        <v>0</v>
      </c>
      <c r="Q219" s="202">
        <v>0</v>
      </c>
      <c r="R219" s="202">
        <f>Q219*H219</f>
        <v>0</v>
      </c>
      <c r="S219" s="202">
        <v>0</v>
      </c>
      <c r="T219" s="203">
        <f>S219*H219</f>
        <v>0</v>
      </c>
      <c r="AR219" s="24" t="s">
        <v>251</v>
      </c>
      <c r="AT219" s="24" t="s">
        <v>130</v>
      </c>
      <c r="AU219" s="24" t="s">
        <v>83</v>
      </c>
      <c r="AY219" s="24" t="s">
        <v>127</v>
      </c>
      <c r="BE219" s="204">
        <f>IF(N219="základní",J219,0)</f>
        <v>0</v>
      </c>
      <c r="BF219" s="204">
        <f>IF(N219="snížená",J219,0)</f>
        <v>0</v>
      </c>
      <c r="BG219" s="204">
        <f>IF(N219="zákl. přenesená",J219,0)</f>
        <v>0</v>
      </c>
      <c r="BH219" s="204">
        <f>IF(N219="sníž. přenesená",J219,0)</f>
        <v>0</v>
      </c>
      <c r="BI219" s="204">
        <f>IF(N219="nulová",J219,0)</f>
        <v>0</v>
      </c>
      <c r="BJ219" s="24" t="s">
        <v>81</v>
      </c>
      <c r="BK219" s="204">
        <f>ROUND(I219*H219,2)</f>
        <v>0</v>
      </c>
      <c r="BL219" s="24" t="s">
        <v>251</v>
      </c>
      <c r="BM219" s="24" t="s">
        <v>435</v>
      </c>
    </row>
    <row r="220" spans="2:63" s="10" customFormat="1" ht="29.85" customHeight="1">
      <c r="B220" s="176"/>
      <c r="C220" s="177"/>
      <c r="D220" s="190" t="s">
        <v>72</v>
      </c>
      <c r="E220" s="191" t="s">
        <v>436</v>
      </c>
      <c r="F220" s="191" t="s">
        <v>437</v>
      </c>
      <c r="G220" s="177"/>
      <c r="H220" s="177"/>
      <c r="I220" s="180"/>
      <c r="J220" s="192">
        <f>BK220</f>
        <v>0</v>
      </c>
      <c r="K220" s="177"/>
      <c r="L220" s="182"/>
      <c r="M220" s="183"/>
      <c r="N220" s="184"/>
      <c r="O220" s="184"/>
      <c r="P220" s="185">
        <f>SUM(P221:P227)</f>
        <v>0</v>
      </c>
      <c r="Q220" s="184"/>
      <c r="R220" s="185">
        <f>SUM(R221:R227)</f>
        <v>0.0426177</v>
      </c>
      <c r="S220" s="184"/>
      <c r="T220" s="186">
        <f>SUM(T221:T227)</f>
        <v>0</v>
      </c>
      <c r="AR220" s="187" t="s">
        <v>83</v>
      </c>
      <c r="AT220" s="188" t="s">
        <v>72</v>
      </c>
      <c r="AU220" s="188" t="s">
        <v>81</v>
      </c>
      <c r="AY220" s="187" t="s">
        <v>127</v>
      </c>
      <c r="BK220" s="189">
        <f>SUM(BK221:BK227)</f>
        <v>0</v>
      </c>
    </row>
    <row r="221" spans="2:65" s="1" customFormat="1" ht="31.5" customHeight="1">
      <c r="B221" s="41"/>
      <c r="C221" s="193" t="s">
        <v>438</v>
      </c>
      <c r="D221" s="193" t="s">
        <v>130</v>
      </c>
      <c r="E221" s="194" t="s">
        <v>439</v>
      </c>
      <c r="F221" s="195" t="s">
        <v>440</v>
      </c>
      <c r="G221" s="196" t="s">
        <v>171</v>
      </c>
      <c r="H221" s="197">
        <v>94.706</v>
      </c>
      <c r="I221" s="198"/>
      <c r="J221" s="199">
        <f>ROUND(I221*H221,2)</f>
        <v>0</v>
      </c>
      <c r="K221" s="195" t="s">
        <v>21</v>
      </c>
      <c r="L221" s="61"/>
      <c r="M221" s="200" t="s">
        <v>21</v>
      </c>
      <c r="N221" s="201" t="s">
        <v>44</v>
      </c>
      <c r="O221" s="42"/>
      <c r="P221" s="202">
        <f>O221*H221</f>
        <v>0</v>
      </c>
      <c r="Q221" s="202">
        <v>0.00016</v>
      </c>
      <c r="R221" s="202">
        <f>Q221*H221</f>
        <v>0.015152960000000002</v>
      </c>
      <c r="S221" s="202">
        <v>0</v>
      </c>
      <c r="T221" s="203">
        <f>S221*H221</f>
        <v>0</v>
      </c>
      <c r="AR221" s="24" t="s">
        <v>251</v>
      </c>
      <c r="AT221" s="24" t="s">
        <v>130</v>
      </c>
      <c r="AU221" s="24" t="s">
        <v>83</v>
      </c>
      <c r="AY221" s="24" t="s">
        <v>127</v>
      </c>
      <c r="BE221" s="204">
        <f>IF(N221="základní",J221,0)</f>
        <v>0</v>
      </c>
      <c r="BF221" s="204">
        <f>IF(N221="snížená",J221,0)</f>
        <v>0</v>
      </c>
      <c r="BG221" s="204">
        <f>IF(N221="zákl. přenesená",J221,0)</f>
        <v>0</v>
      </c>
      <c r="BH221" s="204">
        <f>IF(N221="sníž. přenesená",J221,0)</f>
        <v>0</v>
      </c>
      <c r="BI221" s="204">
        <f>IF(N221="nulová",J221,0)</f>
        <v>0</v>
      </c>
      <c r="BJ221" s="24" t="s">
        <v>81</v>
      </c>
      <c r="BK221" s="204">
        <f>ROUND(I221*H221,2)</f>
        <v>0</v>
      </c>
      <c r="BL221" s="24" t="s">
        <v>251</v>
      </c>
      <c r="BM221" s="24" t="s">
        <v>441</v>
      </c>
    </row>
    <row r="222" spans="2:51" s="11" customFormat="1" ht="12">
      <c r="B222" s="210"/>
      <c r="C222" s="211"/>
      <c r="D222" s="205" t="s">
        <v>174</v>
      </c>
      <c r="E222" s="212" t="s">
        <v>21</v>
      </c>
      <c r="F222" s="213" t="s">
        <v>175</v>
      </c>
      <c r="G222" s="211"/>
      <c r="H222" s="214" t="s">
        <v>21</v>
      </c>
      <c r="I222" s="215"/>
      <c r="J222" s="211"/>
      <c r="K222" s="211"/>
      <c r="L222" s="216"/>
      <c r="M222" s="217"/>
      <c r="N222" s="218"/>
      <c r="O222" s="218"/>
      <c r="P222" s="218"/>
      <c r="Q222" s="218"/>
      <c r="R222" s="218"/>
      <c r="S222" s="218"/>
      <c r="T222" s="219"/>
      <c r="AT222" s="220" t="s">
        <v>174</v>
      </c>
      <c r="AU222" s="220" t="s">
        <v>83</v>
      </c>
      <c r="AV222" s="11" t="s">
        <v>81</v>
      </c>
      <c r="AW222" s="11" t="s">
        <v>37</v>
      </c>
      <c r="AX222" s="11" t="s">
        <v>73</v>
      </c>
      <c r="AY222" s="220" t="s">
        <v>127</v>
      </c>
    </row>
    <row r="223" spans="2:51" s="11" customFormat="1" ht="12">
      <c r="B223" s="210"/>
      <c r="C223" s="211"/>
      <c r="D223" s="205" t="s">
        <v>174</v>
      </c>
      <c r="E223" s="212" t="s">
        <v>21</v>
      </c>
      <c r="F223" s="213" t="s">
        <v>442</v>
      </c>
      <c r="G223" s="211"/>
      <c r="H223" s="214" t="s">
        <v>21</v>
      </c>
      <c r="I223" s="215"/>
      <c r="J223" s="211"/>
      <c r="K223" s="211"/>
      <c r="L223" s="216"/>
      <c r="M223" s="217"/>
      <c r="N223" s="218"/>
      <c r="O223" s="218"/>
      <c r="P223" s="218"/>
      <c r="Q223" s="218"/>
      <c r="R223" s="218"/>
      <c r="S223" s="218"/>
      <c r="T223" s="219"/>
      <c r="AT223" s="220" t="s">
        <v>174</v>
      </c>
      <c r="AU223" s="220" t="s">
        <v>83</v>
      </c>
      <c r="AV223" s="11" t="s">
        <v>81</v>
      </c>
      <c r="AW223" s="11" t="s">
        <v>37</v>
      </c>
      <c r="AX223" s="11" t="s">
        <v>73</v>
      </c>
      <c r="AY223" s="220" t="s">
        <v>127</v>
      </c>
    </row>
    <row r="224" spans="2:51" s="12" customFormat="1" ht="12">
      <c r="B224" s="221"/>
      <c r="C224" s="222"/>
      <c r="D224" s="205" t="s">
        <v>174</v>
      </c>
      <c r="E224" s="223" t="s">
        <v>21</v>
      </c>
      <c r="F224" s="224" t="s">
        <v>443</v>
      </c>
      <c r="G224" s="222"/>
      <c r="H224" s="225">
        <v>23.44</v>
      </c>
      <c r="I224" s="226"/>
      <c r="J224" s="222"/>
      <c r="K224" s="222"/>
      <c r="L224" s="227"/>
      <c r="M224" s="228"/>
      <c r="N224" s="229"/>
      <c r="O224" s="229"/>
      <c r="P224" s="229"/>
      <c r="Q224" s="229"/>
      <c r="R224" s="229"/>
      <c r="S224" s="229"/>
      <c r="T224" s="230"/>
      <c r="AT224" s="231" t="s">
        <v>174</v>
      </c>
      <c r="AU224" s="231" t="s">
        <v>83</v>
      </c>
      <c r="AV224" s="12" t="s">
        <v>83</v>
      </c>
      <c r="AW224" s="12" t="s">
        <v>37</v>
      </c>
      <c r="AX224" s="12" t="s">
        <v>73</v>
      </c>
      <c r="AY224" s="231" t="s">
        <v>127</v>
      </c>
    </row>
    <row r="225" spans="2:51" s="12" customFormat="1" ht="12">
      <c r="B225" s="221"/>
      <c r="C225" s="222"/>
      <c r="D225" s="205" t="s">
        <v>174</v>
      </c>
      <c r="E225" s="223" t="s">
        <v>21</v>
      </c>
      <c r="F225" s="224" t="s">
        <v>444</v>
      </c>
      <c r="G225" s="222"/>
      <c r="H225" s="225">
        <v>71.266</v>
      </c>
      <c r="I225" s="226"/>
      <c r="J225" s="222"/>
      <c r="K225" s="222"/>
      <c r="L225" s="227"/>
      <c r="M225" s="228"/>
      <c r="N225" s="229"/>
      <c r="O225" s="229"/>
      <c r="P225" s="229"/>
      <c r="Q225" s="229"/>
      <c r="R225" s="229"/>
      <c r="S225" s="229"/>
      <c r="T225" s="230"/>
      <c r="AT225" s="231" t="s">
        <v>174</v>
      </c>
      <c r="AU225" s="231" t="s">
        <v>83</v>
      </c>
      <c r="AV225" s="12" t="s">
        <v>83</v>
      </c>
      <c r="AW225" s="12" t="s">
        <v>37</v>
      </c>
      <c r="AX225" s="12" t="s">
        <v>73</v>
      </c>
      <c r="AY225" s="231" t="s">
        <v>127</v>
      </c>
    </row>
    <row r="226" spans="2:51" s="13" customFormat="1" ht="12">
      <c r="B226" s="232"/>
      <c r="C226" s="233"/>
      <c r="D226" s="234" t="s">
        <v>174</v>
      </c>
      <c r="E226" s="235" t="s">
        <v>21</v>
      </c>
      <c r="F226" s="236" t="s">
        <v>178</v>
      </c>
      <c r="G226" s="233"/>
      <c r="H226" s="237">
        <v>94.706</v>
      </c>
      <c r="I226" s="238"/>
      <c r="J226" s="233"/>
      <c r="K226" s="233"/>
      <c r="L226" s="239"/>
      <c r="M226" s="240"/>
      <c r="N226" s="241"/>
      <c r="O226" s="241"/>
      <c r="P226" s="241"/>
      <c r="Q226" s="241"/>
      <c r="R226" s="241"/>
      <c r="S226" s="241"/>
      <c r="T226" s="242"/>
      <c r="AT226" s="243" t="s">
        <v>174</v>
      </c>
      <c r="AU226" s="243" t="s">
        <v>83</v>
      </c>
      <c r="AV226" s="13" t="s">
        <v>172</v>
      </c>
      <c r="AW226" s="13" t="s">
        <v>37</v>
      </c>
      <c r="AX226" s="13" t="s">
        <v>81</v>
      </c>
      <c r="AY226" s="243" t="s">
        <v>127</v>
      </c>
    </row>
    <row r="227" spans="2:65" s="1" customFormat="1" ht="31.5" customHeight="1">
      <c r="B227" s="41"/>
      <c r="C227" s="193" t="s">
        <v>445</v>
      </c>
      <c r="D227" s="193" t="s">
        <v>130</v>
      </c>
      <c r="E227" s="194" t="s">
        <v>446</v>
      </c>
      <c r="F227" s="195" t="s">
        <v>447</v>
      </c>
      <c r="G227" s="196" t="s">
        <v>171</v>
      </c>
      <c r="H227" s="197">
        <v>94.706</v>
      </c>
      <c r="I227" s="198"/>
      <c r="J227" s="199">
        <f>ROUND(I227*H227,2)</f>
        <v>0</v>
      </c>
      <c r="K227" s="195" t="s">
        <v>21</v>
      </c>
      <c r="L227" s="61"/>
      <c r="M227" s="200" t="s">
        <v>21</v>
      </c>
      <c r="N227" s="274" t="s">
        <v>44</v>
      </c>
      <c r="O227" s="208"/>
      <c r="P227" s="275">
        <f>O227*H227</f>
        <v>0</v>
      </c>
      <c r="Q227" s="275">
        <v>0.00029</v>
      </c>
      <c r="R227" s="275">
        <f>Q227*H227</f>
        <v>0.02746474</v>
      </c>
      <c r="S227" s="275">
        <v>0</v>
      </c>
      <c r="T227" s="276">
        <f>S227*H227</f>
        <v>0</v>
      </c>
      <c r="AR227" s="24" t="s">
        <v>251</v>
      </c>
      <c r="AT227" s="24" t="s">
        <v>130</v>
      </c>
      <c r="AU227" s="24" t="s">
        <v>83</v>
      </c>
      <c r="AY227" s="24" t="s">
        <v>127</v>
      </c>
      <c r="BE227" s="204">
        <f>IF(N227="základní",J227,0)</f>
        <v>0</v>
      </c>
      <c r="BF227" s="204">
        <f>IF(N227="snížená",J227,0)</f>
        <v>0</v>
      </c>
      <c r="BG227" s="204">
        <f>IF(N227="zákl. přenesená",J227,0)</f>
        <v>0</v>
      </c>
      <c r="BH227" s="204">
        <f>IF(N227="sníž. přenesená",J227,0)</f>
        <v>0</v>
      </c>
      <c r="BI227" s="204">
        <f>IF(N227="nulová",J227,0)</f>
        <v>0</v>
      </c>
      <c r="BJ227" s="24" t="s">
        <v>81</v>
      </c>
      <c r="BK227" s="204">
        <f>ROUND(I227*H227,2)</f>
        <v>0</v>
      </c>
      <c r="BL227" s="24" t="s">
        <v>251</v>
      </c>
      <c r="BM227" s="24" t="s">
        <v>448</v>
      </c>
    </row>
    <row r="228" spans="2:12" s="1" customFormat="1" ht="6.9" customHeight="1">
      <c r="B228" s="56"/>
      <c r="C228" s="57"/>
      <c r="D228" s="57"/>
      <c r="E228" s="57"/>
      <c r="F228" s="57"/>
      <c r="G228" s="57"/>
      <c r="H228" s="57"/>
      <c r="I228" s="139"/>
      <c r="J228" s="57"/>
      <c r="K228" s="57"/>
      <c r="L228" s="61"/>
    </row>
  </sheetData>
  <sheetProtection algorithmName="SHA-512" hashValue="101HsMpP3L3uG9HpsBeNgLsbGJb07K88xPUQjfix/yzJf87WeBrE/RIcVEZ7zwR49E6vODyojmMBaqt46RFKzg==" saltValue="EVUiYRBJ1wIqweZWHJY0ww==" spinCount="100000" sheet="1" objects="1" scenarios="1" formatCells="0" formatColumns="0" formatRows="0" sort="0" autoFilter="0"/>
  <autoFilter ref="C88:K227"/>
  <mergeCells count="9">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93</v>
      </c>
      <c r="G1" s="400" t="s">
        <v>94</v>
      </c>
      <c r="H1" s="400"/>
      <c r="I1" s="115"/>
      <c r="J1" s="114" t="s">
        <v>95</v>
      </c>
      <c r="K1" s="113" t="s">
        <v>96</v>
      </c>
      <c r="L1" s="114" t="s">
        <v>97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92"/>
      <c r="M2" s="392"/>
      <c r="N2" s="392"/>
      <c r="O2" s="392"/>
      <c r="P2" s="392"/>
      <c r="Q2" s="392"/>
      <c r="R2" s="392"/>
      <c r="S2" s="392"/>
      <c r="T2" s="392"/>
      <c r="U2" s="392"/>
      <c r="V2" s="392"/>
      <c r="AT2" s="24" t="s">
        <v>89</v>
      </c>
    </row>
    <row r="3" spans="2:46" ht="6.9" customHeight="1">
      <c r="B3" s="25"/>
      <c r="C3" s="26"/>
      <c r="D3" s="26"/>
      <c r="E3" s="26"/>
      <c r="F3" s="26"/>
      <c r="G3" s="26"/>
      <c r="H3" s="26"/>
      <c r="I3" s="116"/>
      <c r="J3" s="26"/>
      <c r="K3" s="27"/>
      <c r="AT3" s="24" t="s">
        <v>83</v>
      </c>
    </row>
    <row r="4" spans="2:46" ht="36.9" customHeight="1">
      <c r="B4" s="28"/>
      <c r="C4" s="29"/>
      <c r="D4" s="30" t="s">
        <v>98</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22.5" customHeight="1">
      <c r="B7" s="28"/>
      <c r="C7" s="29"/>
      <c r="D7" s="29"/>
      <c r="E7" s="393" t="str">
        <f>'Rekapitulace stavby'!K6</f>
        <v>Obnova budovy NZM Praha - rekonstrukce šatny údržby</v>
      </c>
      <c r="F7" s="394"/>
      <c r="G7" s="394"/>
      <c r="H7" s="394"/>
      <c r="I7" s="117"/>
      <c r="J7" s="29"/>
      <c r="K7" s="31"/>
    </row>
    <row r="8" spans="2:11" s="1" customFormat="1" ht="13.2">
      <c r="B8" s="41"/>
      <c r="C8" s="42"/>
      <c r="D8" s="37" t="s">
        <v>99</v>
      </c>
      <c r="E8" s="42"/>
      <c r="F8" s="42"/>
      <c r="G8" s="42"/>
      <c r="H8" s="42"/>
      <c r="I8" s="118"/>
      <c r="J8" s="42"/>
      <c r="K8" s="45"/>
    </row>
    <row r="9" spans="2:11" s="1" customFormat="1" ht="36.9" customHeight="1">
      <c r="B9" s="41"/>
      <c r="C9" s="42"/>
      <c r="D9" s="42"/>
      <c r="E9" s="395" t="s">
        <v>449</v>
      </c>
      <c r="F9" s="396"/>
      <c r="G9" s="396"/>
      <c r="H9" s="396"/>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21</v>
      </c>
      <c r="G11" s="42"/>
      <c r="H11" s="42"/>
      <c r="I11" s="119" t="s">
        <v>22</v>
      </c>
      <c r="J11" s="35" t="s">
        <v>21</v>
      </c>
      <c r="K11" s="45"/>
    </row>
    <row r="12" spans="2:11" s="1" customFormat="1" ht="14.4" customHeight="1">
      <c r="B12" s="41"/>
      <c r="C12" s="42"/>
      <c r="D12" s="37" t="s">
        <v>23</v>
      </c>
      <c r="E12" s="42"/>
      <c r="F12" s="35" t="s">
        <v>101</v>
      </c>
      <c r="G12" s="42"/>
      <c r="H12" s="42"/>
      <c r="I12" s="119" t="s">
        <v>25</v>
      </c>
      <c r="J12" s="120" t="str">
        <f>'Rekapitulace stavby'!AN8</f>
        <v>16. 9. 2019</v>
      </c>
      <c r="K12" s="45"/>
    </row>
    <row r="13" spans="2:11" s="1" customFormat="1" ht="10.8" customHeight="1">
      <c r="B13" s="41"/>
      <c r="C13" s="42"/>
      <c r="D13" s="42"/>
      <c r="E13" s="42"/>
      <c r="F13" s="42"/>
      <c r="G13" s="42"/>
      <c r="H13" s="42"/>
      <c r="I13" s="118"/>
      <c r="J13" s="42"/>
      <c r="K13" s="45"/>
    </row>
    <row r="14" spans="2:11" s="1" customFormat="1" ht="14.4" customHeight="1">
      <c r="B14" s="41"/>
      <c r="C14" s="42"/>
      <c r="D14" s="37" t="s">
        <v>27</v>
      </c>
      <c r="E14" s="42"/>
      <c r="F14" s="42"/>
      <c r="G14" s="42"/>
      <c r="H14" s="42"/>
      <c r="I14" s="119" t="s">
        <v>28</v>
      </c>
      <c r="J14" s="35" t="str">
        <f>IF('Rekapitulace stavby'!AN10="","",'Rekapitulace stavby'!AN10)</f>
        <v>75075741</v>
      </c>
      <c r="K14" s="45"/>
    </row>
    <row r="15" spans="2:11" s="1" customFormat="1" ht="18" customHeight="1">
      <c r="B15" s="41"/>
      <c r="C15" s="42"/>
      <c r="D15" s="42"/>
      <c r="E15" s="35" t="str">
        <f>IF('Rekapitulace stavby'!E11="","",'Rekapitulace stavby'!E11)</f>
        <v>Národní zemědělské muzeum, Kostelní 44, Praha 7</v>
      </c>
      <c r="F15" s="42"/>
      <c r="G15" s="42"/>
      <c r="H15" s="42"/>
      <c r="I15" s="119" t="s">
        <v>31</v>
      </c>
      <c r="J15" s="35" t="str">
        <f>IF('Rekapitulace stavby'!AN11="","",'Rekapitulace stavby'!AN11)</f>
        <v/>
      </c>
      <c r="K15" s="45"/>
    </row>
    <row r="16" spans="2:11" s="1" customFormat="1" ht="6.9" customHeight="1">
      <c r="B16" s="41"/>
      <c r="C16" s="42"/>
      <c r="D16" s="42"/>
      <c r="E16" s="42"/>
      <c r="F16" s="42"/>
      <c r="G16" s="42"/>
      <c r="H16" s="42"/>
      <c r="I16" s="118"/>
      <c r="J16" s="42"/>
      <c r="K16" s="45"/>
    </row>
    <row r="17" spans="2:11" s="1" customFormat="1" ht="14.4" customHeight="1">
      <c r="B17" s="41"/>
      <c r="C17" s="42"/>
      <c r="D17" s="37" t="s">
        <v>32</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34</v>
      </c>
      <c r="E20" s="42"/>
      <c r="F20" s="42"/>
      <c r="G20" s="42"/>
      <c r="H20" s="42"/>
      <c r="I20" s="119" t="s">
        <v>28</v>
      </c>
      <c r="J20" s="35" t="str">
        <f>IF('Rekapitulace stavby'!AN16="","",'Rekapitulace stavby'!AN16)</f>
        <v>15939006</v>
      </c>
      <c r="K20" s="45"/>
    </row>
    <row r="21" spans="2:11" s="1" customFormat="1" ht="18" customHeight="1">
      <c r="B21" s="41"/>
      <c r="C21" s="42"/>
      <c r="D21" s="42"/>
      <c r="E21" s="35" t="str">
        <f>IF('Rekapitulace stavby'!E17="","",'Rekapitulace stavby'!E17)</f>
        <v>ARCH TECH, K Noskovně 148, Praha 6</v>
      </c>
      <c r="F21" s="42"/>
      <c r="G21" s="42"/>
      <c r="H21" s="42"/>
      <c r="I21" s="119" t="s">
        <v>31</v>
      </c>
      <c r="J21" s="35" t="str">
        <f>IF('Rekapitulace stavby'!AN17="","",'Rekapitulace stavby'!AN17)</f>
        <v/>
      </c>
      <c r="K21" s="45"/>
    </row>
    <row r="22" spans="2:11" s="1" customFormat="1" ht="6.9" customHeight="1">
      <c r="B22" s="41"/>
      <c r="C22" s="42"/>
      <c r="D22" s="42"/>
      <c r="E22" s="42"/>
      <c r="F22" s="42"/>
      <c r="G22" s="42"/>
      <c r="H22" s="42"/>
      <c r="I22" s="118"/>
      <c r="J22" s="42"/>
      <c r="K22" s="45"/>
    </row>
    <row r="23" spans="2:11" s="1" customFormat="1" ht="14.4" customHeight="1">
      <c r="B23" s="41"/>
      <c r="C23" s="42"/>
      <c r="D23" s="37" t="s">
        <v>38</v>
      </c>
      <c r="E23" s="42"/>
      <c r="F23" s="42"/>
      <c r="G23" s="42"/>
      <c r="H23" s="42"/>
      <c r="I23" s="118"/>
      <c r="J23" s="42"/>
      <c r="K23" s="45"/>
    </row>
    <row r="24" spans="2:11" s="6" customFormat="1" ht="22.5" customHeight="1">
      <c r="B24" s="121"/>
      <c r="C24" s="122"/>
      <c r="D24" s="122"/>
      <c r="E24" s="362" t="s">
        <v>21</v>
      </c>
      <c r="F24" s="362"/>
      <c r="G24" s="362"/>
      <c r="H24" s="362"/>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ROUND(J80,2)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41</v>
      </c>
      <c r="G29" s="42"/>
      <c r="H29" s="42"/>
      <c r="I29" s="129" t="s">
        <v>40</v>
      </c>
      <c r="J29" s="46" t="s">
        <v>42</v>
      </c>
      <c r="K29" s="45"/>
    </row>
    <row r="30" spans="2:11" s="1" customFormat="1" ht="14.4" customHeight="1">
      <c r="B30" s="41"/>
      <c r="C30" s="42"/>
      <c r="D30" s="49" t="s">
        <v>43</v>
      </c>
      <c r="E30" s="49" t="s">
        <v>44</v>
      </c>
      <c r="F30" s="130">
        <f>ROUND(SUM(BE80:BE160),2)</f>
        <v>0</v>
      </c>
      <c r="G30" s="42"/>
      <c r="H30" s="42"/>
      <c r="I30" s="131">
        <v>0.21</v>
      </c>
      <c r="J30" s="130">
        <f>ROUND(ROUND((SUM(BE80:BE160)),2)*I30,2)</f>
        <v>0</v>
      </c>
      <c r="K30" s="45"/>
    </row>
    <row r="31" spans="2:11" s="1" customFormat="1" ht="14.4" customHeight="1">
      <c r="B31" s="41"/>
      <c r="C31" s="42"/>
      <c r="D31" s="42"/>
      <c r="E31" s="49" t="s">
        <v>45</v>
      </c>
      <c r="F31" s="130">
        <f>ROUND(SUM(BF80:BF160),2)</f>
        <v>0</v>
      </c>
      <c r="G31" s="42"/>
      <c r="H31" s="42"/>
      <c r="I31" s="131">
        <v>0.15</v>
      </c>
      <c r="J31" s="130">
        <f>ROUND(ROUND((SUM(BF80:BF160)),2)*I31,2)</f>
        <v>0</v>
      </c>
      <c r="K31" s="45"/>
    </row>
    <row r="32" spans="2:11" s="1" customFormat="1" ht="14.4" customHeight="1" hidden="1">
      <c r="B32" s="41"/>
      <c r="C32" s="42"/>
      <c r="D32" s="42"/>
      <c r="E32" s="49" t="s">
        <v>46</v>
      </c>
      <c r="F32" s="130">
        <f>ROUND(SUM(BG80:BG160),2)</f>
        <v>0</v>
      </c>
      <c r="G32" s="42"/>
      <c r="H32" s="42"/>
      <c r="I32" s="131">
        <v>0.21</v>
      </c>
      <c r="J32" s="130">
        <v>0</v>
      </c>
      <c r="K32" s="45"/>
    </row>
    <row r="33" spans="2:11" s="1" customFormat="1" ht="14.4" customHeight="1" hidden="1">
      <c r="B33" s="41"/>
      <c r="C33" s="42"/>
      <c r="D33" s="42"/>
      <c r="E33" s="49" t="s">
        <v>47</v>
      </c>
      <c r="F33" s="130">
        <f>ROUND(SUM(BH80:BH160),2)</f>
        <v>0</v>
      </c>
      <c r="G33" s="42"/>
      <c r="H33" s="42"/>
      <c r="I33" s="131">
        <v>0.15</v>
      </c>
      <c r="J33" s="130">
        <v>0</v>
      </c>
      <c r="K33" s="45"/>
    </row>
    <row r="34" spans="2:11" s="1" customFormat="1" ht="14.4" customHeight="1" hidden="1">
      <c r="B34" s="41"/>
      <c r="C34" s="42"/>
      <c r="D34" s="42"/>
      <c r="E34" s="49" t="s">
        <v>48</v>
      </c>
      <c r="F34" s="130">
        <f>ROUND(SUM(BI80:BI160),2)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102</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3" t="str">
        <f>E7</f>
        <v>Obnova budovy NZM Praha - rekonstrukce šatny údržby</v>
      </c>
      <c r="F45" s="394"/>
      <c r="G45" s="394"/>
      <c r="H45" s="394"/>
      <c r="I45" s="118"/>
      <c r="J45" s="42"/>
      <c r="K45" s="45"/>
    </row>
    <row r="46" spans="2:11" s="1" customFormat="1" ht="14.4" customHeight="1">
      <c r="B46" s="41"/>
      <c r="C46" s="37" t="s">
        <v>99</v>
      </c>
      <c r="D46" s="42"/>
      <c r="E46" s="42"/>
      <c r="F46" s="42"/>
      <c r="G46" s="42"/>
      <c r="H46" s="42"/>
      <c r="I46" s="118"/>
      <c r="J46" s="42"/>
      <c r="K46" s="45"/>
    </row>
    <row r="47" spans="2:11" s="1" customFormat="1" ht="23.25" customHeight="1">
      <c r="B47" s="41"/>
      <c r="C47" s="42"/>
      <c r="D47" s="42"/>
      <c r="E47" s="395" t="str">
        <f>E9</f>
        <v>SO 01b - Zdravotechnika</v>
      </c>
      <c r="F47" s="396"/>
      <c r="G47" s="396"/>
      <c r="H47" s="396"/>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16. 9. 2019</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Národní zemědělské muzeum, Kostelní 44, Praha 7</v>
      </c>
      <c r="G51" s="42"/>
      <c r="H51" s="42"/>
      <c r="I51" s="119" t="s">
        <v>34</v>
      </c>
      <c r="J51" s="35" t="str">
        <f>E21</f>
        <v>ARCH TECH, K Noskovně 148, Praha 6</v>
      </c>
      <c r="K51" s="45"/>
    </row>
    <row r="52" spans="2:11" s="1" customFormat="1" ht="14.4"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J80</f>
        <v>0</v>
      </c>
      <c r="K56" s="45"/>
      <c r="AU56" s="24" t="s">
        <v>106</v>
      </c>
    </row>
    <row r="57" spans="2:11" s="7" customFormat="1" ht="24.9" customHeight="1">
      <c r="B57" s="149"/>
      <c r="C57" s="150"/>
      <c r="D57" s="151" t="s">
        <v>157</v>
      </c>
      <c r="E57" s="152"/>
      <c r="F57" s="152"/>
      <c r="G57" s="152"/>
      <c r="H57" s="152"/>
      <c r="I57" s="153"/>
      <c r="J57" s="154">
        <f>J81</f>
        <v>0</v>
      </c>
      <c r="K57" s="155"/>
    </row>
    <row r="58" spans="2:11" s="8" customFormat="1" ht="19.95" customHeight="1">
      <c r="B58" s="156"/>
      <c r="C58" s="157"/>
      <c r="D58" s="158" t="s">
        <v>450</v>
      </c>
      <c r="E58" s="159"/>
      <c r="F58" s="159"/>
      <c r="G58" s="159"/>
      <c r="H58" s="159"/>
      <c r="I58" s="160"/>
      <c r="J58" s="161">
        <f>J82</f>
        <v>0</v>
      </c>
      <c r="K58" s="162"/>
    </row>
    <row r="59" spans="2:11" s="8" customFormat="1" ht="19.95" customHeight="1">
      <c r="B59" s="156"/>
      <c r="C59" s="157"/>
      <c r="D59" s="158" t="s">
        <v>451</v>
      </c>
      <c r="E59" s="159"/>
      <c r="F59" s="159"/>
      <c r="G59" s="159"/>
      <c r="H59" s="159"/>
      <c r="I59" s="160"/>
      <c r="J59" s="161">
        <f>J104</f>
        <v>0</v>
      </c>
      <c r="K59" s="162"/>
    </row>
    <row r="60" spans="2:11" s="8" customFormat="1" ht="19.95" customHeight="1">
      <c r="B60" s="156"/>
      <c r="C60" s="157"/>
      <c r="D60" s="158" t="s">
        <v>452</v>
      </c>
      <c r="E60" s="159"/>
      <c r="F60" s="159"/>
      <c r="G60" s="159"/>
      <c r="H60" s="159"/>
      <c r="I60" s="160"/>
      <c r="J60" s="161">
        <f>J122</f>
        <v>0</v>
      </c>
      <c r="K60" s="162"/>
    </row>
    <row r="61" spans="2:11" s="1" customFormat="1" ht="21.75" customHeight="1">
      <c r="B61" s="41"/>
      <c r="C61" s="42"/>
      <c r="D61" s="42"/>
      <c r="E61" s="42"/>
      <c r="F61" s="42"/>
      <c r="G61" s="42"/>
      <c r="H61" s="42"/>
      <c r="I61" s="118"/>
      <c r="J61" s="42"/>
      <c r="K61" s="45"/>
    </row>
    <row r="62" spans="2:11" s="1" customFormat="1" ht="6.9" customHeight="1">
      <c r="B62" s="56"/>
      <c r="C62" s="57"/>
      <c r="D62" s="57"/>
      <c r="E62" s="57"/>
      <c r="F62" s="57"/>
      <c r="G62" s="57"/>
      <c r="H62" s="57"/>
      <c r="I62" s="139"/>
      <c r="J62" s="57"/>
      <c r="K62" s="58"/>
    </row>
    <row r="66" spans="2:12" s="1" customFormat="1" ht="6.9" customHeight="1">
      <c r="B66" s="59"/>
      <c r="C66" s="60"/>
      <c r="D66" s="60"/>
      <c r="E66" s="60"/>
      <c r="F66" s="60"/>
      <c r="G66" s="60"/>
      <c r="H66" s="60"/>
      <c r="I66" s="142"/>
      <c r="J66" s="60"/>
      <c r="K66" s="60"/>
      <c r="L66" s="61"/>
    </row>
    <row r="67" spans="2:12" s="1" customFormat="1" ht="36.9" customHeight="1">
      <c r="B67" s="41"/>
      <c r="C67" s="62" t="s">
        <v>111</v>
      </c>
      <c r="D67" s="63"/>
      <c r="E67" s="63"/>
      <c r="F67" s="63"/>
      <c r="G67" s="63"/>
      <c r="H67" s="63"/>
      <c r="I67" s="163"/>
      <c r="J67" s="63"/>
      <c r="K67" s="63"/>
      <c r="L67" s="61"/>
    </row>
    <row r="68" spans="2:12" s="1" customFormat="1" ht="6.9" customHeight="1">
      <c r="B68" s="41"/>
      <c r="C68" s="63"/>
      <c r="D68" s="63"/>
      <c r="E68" s="63"/>
      <c r="F68" s="63"/>
      <c r="G68" s="63"/>
      <c r="H68" s="63"/>
      <c r="I68" s="163"/>
      <c r="J68" s="63"/>
      <c r="K68" s="63"/>
      <c r="L68" s="61"/>
    </row>
    <row r="69" spans="2:12" s="1" customFormat="1" ht="14.4" customHeight="1">
      <c r="B69" s="41"/>
      <c r="C69" s="65" t="s">
        <v>18</v>
      </c>
      <c r="D69" s="63"/>
      <c r="E69" s="63"/>
      <c r="F69" s="63"/>
      <c r="G69" s="63"/>
      <c r="H69" s="63"/>
      <c r="I69" s="163"/>
      <c r="J69" s="63"/>
      <c r="K69" s="63"/>
      <c r="L69" s="61"/>
    </row>
    <row r="70" spans="2:12" s="1" customFormat="1" ht="22.5" customHeight="1">
      <c r="B70" s="41"/>
      <c r="C70" s="63"/>
      <c r="D70" s="63"/>
      <c r="E70" s="397" t="str">
        <f>E7</f>
        <v>Obnova budovy NZM Praha - rekonstrukce šatny údržby</v>
      </c>
      <c r="F70" s="398"/>
      <c r="G70" s="398"/>
      <c r="H70" s="398"/>
      <c r="I70" s="163"/>
      <c r="J70" s="63"/>
      <c r="K70" s="63"/>
      <c r="L70" s="61"/>
    </row>
    <row r="71" spans="2:12" s="1" customFormat="1" ht="14.4" customHeight="1">
      <c r="B71" s="41"/>
      <c r="C71" s="65" t="s">
        <v>99</v>
      </c>
      <c r="D71" s="63"/>
      <c r="E71" s="63"/>
      <c r="F71" s="63"/>
      <c r="G71" s="63"/>
      <c r="H71" s="63"/>
      <c r="I71" s="163"/>
      <c r="J71" s="63"/>
      <c r="K71" s="63"/>
      <c r="L71" s="61"/>
    </row>
    <row r="72" spans="2:12" s="1" customFormat="1" ht="23.25" customHeight="1">
      <c r="B72" s="41"/>
      <c r="C72" s="63"/>
      <c r="D72" s="63"/>
      <c r="E72" s="373" t="str">
        <f>E9</f>
        <v>SO 01b - Zdravotechnika</v>
      </c>
      <c r="F72" s="399"/>
      <c r="G72" s="399"/>
      <c r="H72" s="399"/>
      <c r="I72" s="163"/>
      <c r="J72" s="63"/>
      <c r="K72" s="63"/>
      <c r="L72" s="61"/>
    </row>
    <row r="73" spans="2:12" s="1" customFormat="1" ht="6.9" customHeight="1">
      <c r="B73" s="41"/>
      <c r="C73" s="63"/>
      <c r="D73" s="63"/>
      <c r="E73" s="63"/>
      <c r="F73" s="63"/>
      <c r="G73" s="63"/>
      <c r="H73" s="63"/>
      <c r="I73" s="163"/>
      <c r="J73" s="63"/>
      <c r="K73" s="63"/>
      <c r="L73" s="61"/>
    </row>
    <row r="74" spans="2:12" s="1" customFormat="1" ht="18" customHeight="1">
      <c r="B74" s="41"/>
      <c r="C74" s="65" t="s">
        <v>23</v>
      </c>
      <c r="D74" s="63"/>
      <c r="E74" s="63"/>
      <c r="F74" s="164" t="str">
        <f>F12</f>
        <v xml:space="preserve"> </v>
      </c>
      <c r="G74" s="63"/>
      <c r="H74" s="63"/>
      <c r="I74" s="165" t="s">
        <v>25</v>
      </c>
      <c r="J74" s="73" t="str">
        <f>IF(J12="","",J12)</f>
        <v>16. 9. 2019</v>
      </c>
      <c r="K74" s="63"/>
      <c r="L74" s="61"/>
    </row>
    <row r="75" spans="2:12" s="1" customFormat="1" ht="6.9" customHeight="1">
      <c r="B75" s="41"/>
      <c r="C75" s="63"/>
      <c r="D75" s="63"/>
      <c r="E75" s="63"/>
      <c r="F75" s="63"/>
      <c r="G75" s="63"/>
      <c r="H75" s="63"/>
      <c r="I75" s="163"/>
      <c r="J75" s="63"/>
      <c r="K75" s="63"/>
      <c r="L75" s="61"/>
    </row>
    <row r="76" spans="2:12" s="1" customFormat="1" ht="13.2">
      <c r="B76" s="41"/>
      <c r="C76" s="65" t="s">
        <v>27</v>
      </c>
      <c r="D76" s="63"/>
      <c r="E76" s="63"/>
      <c r="F76" s="164" t="str">
        <f>E15</f>
        <v>Národní zemědělské muzeum, Kostelní 44, Praha 7</v>
      </c>
      <c r="G76" s="63"/>
      <c r="H76" s="63"/>
      <c r="I76" s="165" t="s">
        <v>34</v>
      </c>
      <c r="J76" s="164" t="str">
        <f>E21</f>
        <v>ARCH TECH, K Noskovně 148, Praha 6</v>
      </c>
      <c r="K76" s="63"/>
      <c r="L76" s="61"/>
    </row>
    <row r="77" spans="2:12" s="1" customFormat="1" ht="14.4" customHeight="1">
      <c r="B77" s="41"/>
      <c r="C77" s="65" t="s">
        <v>32</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112</v>
      </c>
      <c r="D79" s="168" t="s">
        <v>58</v>
      </c>
      <c r="E79" s="168" t="s">
        <v>54</v>
      </c>
      <c r="F79" s="168" t="s">
        <v>113</v>
      </c>
      <c r="G79" s="168" t="s">
        <v>114</v>
      </c>
      <c r="H79" s="168" t="s">
        <v>115</v>
      </c>
      <c r="I79" s="169" t="s">
        <v>116</v>
      </c>
      <c r="J79" s="168" t="s">
        <v>104</v>
      </c>
      <c r="K79" s="170" t="s">
        <v>117</v>
      </c>
      <c r="L79" s="171"/>
      <c r="M79" s="81" t="s">
        <v>118</v>
      </c>
      <c r="N79" s="82" t="s">
        <v>43</v>
      </c>
      <c r="O79" s="82" t="s">
        <v>119</v>
      </c>
      <c r="P79" s="82" t="s">
        <v>120</v>
      </c>
      <c r="Q79" s="82" t="s">
        <v>121</v>
      </c>
      <c r="R79" s="82" t="s">
        <v>122</v>
      </c>
      <c r="S79" s="82" t="s">
        <v>123</v>
      </c>
      <c r="T79" s="83" t="s">
        <v>124</v>
      </c>
    </row>
    <row r="80" spans="2:63" s="1" customFormat="1" ht="29.25" customHeight="1">
      <c r="B80" s="41"/>
      <c r="C80" s="87" t="s">
        <v>105</v>
      </c>
      <c r="D80" s="63"/>
      <c r="E80" s="63"/>
      <c r="F80" s="63"/>
      <c r="G80" s="63"/>
      <c r="H80" s="63"/>
      <c r="I80" s="163"/>
      <c r="J80" s="172">
        <f>BK80</f>
        <v>0</v>
      </c>
      <c r="K80" s="63"/>
      <c r="L80" s="61"/>
      <c r="M80" s="84"/>
      <c r="N80" s="85"/>
      <c r="O80" s="85"/>
      <c r="P80" s="173">
        <f>P81</f>
        <v>0</v>
      </c>
      <c r="Q80" s="85"/>
      <c r="R80" s="173">
        <f>R81</f>
        <v>0.11435000000000001</v>
      </c>
      <c r="S80" s="85"/>
      <c r="T80" s="174">
        <f>T81</f>
        <v>0.14683000000000002</v>
      </c>
      <c r="AT80" s="24" t="s">
        <v>72</v>
      </c>
      <c r="AU80" s="24" t="s">
        <v>106</v>
      </c>
      <c r="BK80" s="175">
        <f>BK81</f>
        <v>0</v>
      </c>
    </row>
    <row r="81" spans="2:63" s="10" customFormat="1" ht="37.35" customHeight="1">
      <c r="B81" s="176"/>
      <c r="C81" s="177"/>
      <c r="D81" s="178" t="s">
        <v>72</v>
      </c>
      <c r="E81" s="179" t="s">
        <v>288</v>
      </c>
      <c r="F81" s="179" t="s">
        <v>289</v>
      </c>
      <c r="G81" s="177"/>
      <c r="H81" s="177"/>
      <c r="I81" s="180"/>
      <c r="J81" s="181">
        <f>BK81</f>
        <v>0</v>
      </c>
      <c r="K81" s="177"/>
      <c r="L81" s="182"/>
      <c r="M81" s="183"/>
      <c r="N81" s="184"/>
      <c r="O81" s="184"/>
      <c r="P81" s="185">
        <f>P82+P104+P122</f>
        <v>0</v>
      </c>
      <c r="Q81" s="184"/>
      <c r="R81" s="185">
        <f>R82+R104+R122</f>
        <v>0.11435000000000001</v>
      </c>
      <c r="S81" s="184"/>
      <c r="T81" s="186">
        <f>T82+T104+T122</f>
        <v>0.14683000000000002</v>
      </c>
      <c r="AR81" s="187" t="s">
        <v>83</v>
      </c>
      <c r="AT81" s="188" t="s">
        <v>72</v>
      </c>
      <c r="AU81" s="188" t="s">
        <v>73</v>
      </c>
      <c r="AY81" s="187" t="s">
        <v>127</v>
      </c>
      <c r="BK81" s="189">
        <f>BK82+BK104+BK122</f>
        <v>0</v>
      </c>
    </row>
    <row r="82" spans="2:63" s="10" customFormat="1" ht="19.95" customHeight="1">
      <c r="B82" s="176"/>
      <c r="C82" s="177"/>
      <c r="D82" s="190" t="s">
        <v>72</v>
      </c>
      <c r="E82" s="191" t="s">
        <v>453</v>
      </c>
      <c r="F82" s="191" t="s">
        <v>454</v>
      </c>
      <c r="G82" s="177"/>
      <c r="H82" s="177"/>
      <c r="I82" s="180"/>
      <c r="J82" s="192">
        <f>BK82</f>
        <v>0</v>
      </c>
      <c r="K82" s="177"/>
      <c r="L82" s="182"/>
      <c r="M82" s="183"/>
      <c r="N82" s="184"/>
      <c r="O82" s="184"/>
      <c r="P82" s="185">
        <f>SUM(P83:P103)</f>
        <v>0</v>
      </c>
      <c r="Q82" s="184"/>
      <c r="R82" s="185">
        <f>SUM(R83:R103)</f>
        <v>0.028970000000000003</v>
      </c>
      <c r="S82" s="184"/>
      <c r="T82" s="186">
        <f>SUM(T83:T103)</f>
        <v>0.04736</v>
      </c>
      <c r="AR82" s="187" t="s">
        <v>83</v>
      </c>
      <c r="AT82" s="188" t="s">
        <v>72</v>
      </c>
      <c r="AU82" s="188" t="s">
        <v>81</v>
      </c>
      <c r="AY82" s="187" t="s">
        <v>127</v>
      </c>
      <c r="BK82" s="189">
        <f>SUM(BK83:BK103)</f>
        <v>0</v>
      </c>
    </row>
    <row r="83" spans="2:65" s="1" customFormat="1" ht="22.5" customHeight="1">
      <c r="B83" s="41"/>
      <c r="C83" s="193" t="s">
        <v>81</v>
      </c>
      <c r="D83" s="193" t="s">
        <v>130</v>
      </c>
      <c r="E83" s="194" t="s">
        <v>455</v>
      </c>
      <c r="F83" s="195" t="s">
        <v>456</v>
      </c>
      <c r="G83" s="196" t="s">
        <v>206</v>
      </c>
      <c r="H83" s="197">
        <v>10</v>
      </c>
      <c r="I83" s="198"/>
      <c r="J83" s="199">
        <f>ROUND(I83*H83,2)</f>
        <v>0</v>
      </c>
      <c r="K83" s="195" t="s">
        <v>134</v>
      </c>
      <c r="L83" s="61"/>
      <c r="M83" s="200" t="s">
        <v>21</v>
      </c>
      <c r="N83" s="201" t="s">
        <v>44</v>
      </c>
      <c r="O83" s="42"/>
      <c r="P83" s="202">
        <f>O83*H83</f>
        <v>0</v>
      </c>
      <c r="Q83" s="202">
        <v>0.00184</v>
      </c>
      <c r="R83" s="202">
        <f>Q83*H83</f>
        <v>0.0184</v>
      </c>
      <c r="S83" s="202">
        <v>0</v>
      </c>
      <c r="T83" s="203">
        <f>S83*H83</f>
        <v>0</v>
      </c>
      <c r="AR83" s="24" t="s">
        <v>251</v>
      </c>
      <c r="AT83" s="24" t="s">
        <v>130</v>
      </c>
      <c r="AU83" s="24" t="s">
        <v>83</v>
      </c>
      <c r="AY83" s="24" t="s">
        <v>127</v>
      </c>
      <c r="BE83" s="204">
        <f>IF(N83="základní",J83,0)</f>
        <v>0</v>
      </c>
      <c r="BF83" s="204">
        <f>IF(N83="snížená",J83,0)</f>
        <v>0</v>
      </c>
      <c r="BG83" s="204">
        <f>IF(N83="zákl. přenesená",J83,0)</f>
        <v>0</v>
      </c>
      <c r="BH83" s="204">
        <f>IF(N83="sníž. přenesená",J83,0)</f>
        <v>0</v>
      </c>
      <c r="BI83" s="204">
        <f>IF(N83="nulová",J83,0)</f>
        <v>0</v>
      </c>
      <c r="BJ83" s="24" t="s">
        <v>81</v>
      </c>
      <c r="BK83" s="204">
        <f>ROUND(I83*H83,2)</f>
        <v>0</v>
      </c>
      <c r="BL83" s="24" t="s">
        <v>251</v>
      </c>
      <c r="BM83" s="24" t="s">
        <v>457</v>
      </c>
    </row>
    <row r="84" spans="2:65" s="1" customFormat="1" ht="22.5" customHeight="1">
      <c r="B84" s="41"/>
      <c r="C84" s="193" t="s">
        <v>83</v>
      </c>
      <c r="D84" s="193" t="s">
        <v>130</v>
      </c>
      <c r="E84" s="194" t="s">
        <v>458</v>
      </c>
      <c r="F84" s="195" t="s">
        <v>459</v>
      </c>
      <c r="G84" s="196" t="s">
        <v>218</v>
      </c>
      <c r="H84" s="197">
        <v>10</v>
      </c>
      <c r="I84" s="198"/>
      <c r="J84" s="199">
        <f>ROUND(I84*H84,2)</f>
        <v>0</v>
      </c>
      <c r="K84" s="195" t="s">
        <v>134</v>
      </c>
      <c r="L84" s="61"/>
      <c r="M84" s="200" t="s">
        <v>21</v>
      </c>
      <c r="N84" s="201" t="s">
        <v>44</v>
      </c>
      <c r="O84" s="42"/>
      <c r="P84" s="202">
        <f>O84*H84</f>
        <v>0</v>
      </c>
      <c r="Q84" s="202">
        <v>0</v>
      </c>
      <c r="R84" s="202">
        <f>Q84*H84</f>
        <v>0</v>
      </c>
      <c r="S84" s="202">
        <v>0.00198</v>
      </c>
      <c r="T84" s="203">
        <f>S84*H84</f>
        <v>0.019799999999999998</v>
      </c>
      <c r="AR84" s="24" t="s">
        <v>251</v>
      </c>
      <c r="AT84" s="24" t="s">
        <v>130</v>
      </c>
      <c r="AU84" s="24" t="s">
        <v>83</v>
      </c>
      <c r="AY84" s="24" t="s">
        <v>127</v>
      </c>
      <c r="BE84" s="204">
        <f>IF(N84="základní",J84,0)</f>
        <v>0</v>
      </c>
      <c r="BF84" s="204">
        <f>IF(N84="snížená",J84,0)</f>
        <v>0</v>
      </c>
      <c r="BG84" s="204">
        <f>IF(N84="zákl. přenesená",J84,0)</f>
        <v>0</v>
      </c>
      <c r="BH84" s="204">
        <f>IF(N84="sníž. přenesená",J84,0)</f>
        <v>0</v>
      </c>
      <c r="BI84" s="204">
        <f>IF(N84="nulová",J84,0)</f>
        <v>0</v>
      </c>
      <c r="BJ84" s="24" t="s">
        <v>81</v>
      </c>
      <c r="BK84" s="204">
        <f>ROUND(I84*H84,2)</f>
        <v>0</v>
      </c>
      <c r="BL84" s="24" t="s">
        <v>251</v>
      </c>
      <c r="BM84" s="24" t="s">
        <v>460</v>
      </c>
    </row>
    <row r="85" spans="2:47" s="1" customFormat="1" ht="36">
      <c r="B85" s="41"/>
      <c r="C85" s="63"/>
      <c r="D85" s="234" t="s">
        <v>461</v>
      </c>
      <c r="E85" s="63"/>
      <c r="F85" s="261" t="s">
        <v>462</v>
      </c>
      <c r="G85" s="63"/>
      <c r="H85" s="63"/>
      <c r="I85" s="163"/>
      <c r="J85" s="63"/>
      <c r="K85" s="63"/>
      <c r="L85" s="61"/>
      <c r="M85" s="250"/>
      <c r="N85" s="42"/>
      <c r="O85" s="42"/>
      <c r="P85" s="42"/>
      <c r="Q85" s="42"/>
      <c r="R85" s="42"/>
      <c r="S85" s="42"/>
      <c r="T85" s="78"/>
      <c r="AT85" s="24" t="s">
        <v>461</v>
      </c>
      <c r="AU85" s="24" t="s">
        <v>83</v>
      </c>
    </row>
    <row r="86" spans="2:65" s="1" customFormat="1" ht="22.5" customHeight="1">
      <c r="B86" s="41"/>
      <c r="C86" s="193" t="s">
        <v>145</v>
      </c>
      <c r="D86" s="193" t="s">
        <v>130</v>
      </c>
      <c r="E86" s="194" t="s">
        <v>463</v>
      </c>
      <c r="F86" s="195" t="s">
        <v>464</v>
      </c>
      <c r="G86" s="196" t="s">
        <v>218</v>
      </c>
      <c r="H86" s="197">
        <v>2</v>
      </c>
      <c r="I86" s="198"/>
      <c r="J86" s="199">
        <f>ROUND(I86*H86,2)</f>
        <v>0</v>
      </c>
      <c r="K86" s="195" t="s">
        <v>134</v>
      </c>
      <c r="L86" s="61"/>
      <c r="M86" s="200" t="s">
        <v>21</v>
      </c>
      <c r="N86" s="201" t="s">
        <v>44</v>
      </c>
      <c r="O86" s="42"/>
      <c r="P86" s="202">
        <f>O86*H86</f>
        <v>0</v>
      </c>
      <c r="Q86" s="202">
        <v>0.00029</v>
      </c>
      <c r="R86" s="202">
        <f>Q86*H86</f>
        <v>0.00058</v>
      </c>
      <c r="S86" s="202">
        <v>0</v>
      </c>
      <c r="T86" s="203">
        <f>S86*H86</f>
        <v>0</v>
      </c>
      <c r="AR86" s="24" t="s">
        <v>251</v>
      </c>
      <c r="AT86" s="24" t="s">
        <v>130</v>
      </c>
      <c r="AU86" s="24" t="s">
        <v>83</v>
      </c>
      <c r="AY86" s="24" t="s">
        <v>127</v>
      </c>
      <c r="BE86" s="204">
        <f>IF(N86="základní",J86,0)</f>
        <v>0</v>
      </c>
      <c r="BF86" s="204">
        <f>IF(N86="snížená",J86,0)</f>
        <v>0</v>
      </c>
      <c r="BG86" s="204">
        <f>IF(N86="zákl. přenesená",J86,0)</f>
        <v>0</v>
      </c>
      <c r="BH86" s="204">
        <f>IF(N86="sníž. přenesená",J86,0)</f>
        <v>0</v>
      </c>
      <c r="BI86" s="204">
        <f>IF(N86="nulová",J86,0)</f>
        <v>0</v>
      </c>
      <c r="BJ86" s="24" t="s">
        <v>81</v>
      </c>
      <c r="BK86" s="204">
        <f>ROUND(I86*H86,2)</f>
        <v>0</v>
      </c>
      <c r="BL86" s="24" t="s">
        <v>251</v>
      </c>
      <c r="BM86" s="24" t="s">
        <v>465</v>
      </c>
    </row>
    <row r="87" spans="2:47" s="1" customFormat="1" ht="72">
      <c r="B87" s="41"/>
      <c r="C87" s="63"/>
      <c r="D87" s="234" t="s">
        <v>461</v>
      </c>
      <c r="E87" s="63"/>
      <c r="F87" s="261" t="s">
        <v>466</v>
      </c>
      <c r="G87" s="63"/>
      <c r="H87" s="63"/>
      <c r="I87" s="163"/>
      <c r="J87" s="63"/>
      <c r="K87" s="63"/>
      <c r="L87" s="61"/>
      <c r="M87" s="250"/>
      <c r="N87" s="42"/>
      <c r="O87" s="42"/>
      <c r="P87" s="42"/>
      <c r="Q87" s="42"/>
      <c r="R87" s="42"/>
      <c r="S87" s="42"/>
      <c r="T87" s="78"/>
      <c r="AT87" s="24" t="s">
        <v>461</v>
      </c>
      <c r="AU87" s="24" t="s">
        <v>83</v>
      </c>
    </row>
    <row r="88" spans="2:65" s="1" customFormat="1" ht="22.5" customHeight="1">
      <c r="B88" s="41"/>
      <c r="C88" s="193" t="s">
        <v>172</v>
      </c>
      <c r="D88" s="193" t="s">
        <v>130</v>
      </c>
      <c r="E88" s="194" t="s">
        <v>467</v>
      </c>
      <c r="F88" s="195" t="s">
        <v>468</v>
      </c>
      <c r="G88" s="196" t="s">
        <v>218</v>
      </c>
      <c r="H88" s="197">
        <v>5</v>
      </c>
      <c r="I88" s="198"/>
      <c r="J88" s="199">
        <f>ROUND(I88*H88,2)</f>
        <v>0</v>
      </c>
      <c r="K88" s="195" t="s">
        <v>134</v>
      </c>
      <c r="L88" s="61"/>
      <c r="M88" s="200" t="s">
        <v>21</v>
      </c>
      <c r="N88" s="201" t="s">
        <v>44</v>
      </c>
      <c r="O88" s="42"/>
      <c r="P88" s="202">
        <f>O88*H88</f>
        <v>0</v>
      </c>
      <c r="Q88" s="202">
        <v>0.00035</v>
      </c>
      <c r="R88" s="202">
        <f>Q88*H88</f>
        <v>0.00175</v>
      </c>
      <c r="S88" s="202">
        <v>0</v>
      </c>
      <c r="T88" s="203">
        <f>S88*H88</f>
        <v>0</v>
      </c>
      <c r="AR88" s="24" t="s">
        <v>251</v>
      </c>
      <c r="AT88" s="24" t="s">
        <v>130</v>
      </c>
      <c r="AU88" s="24" t="s">
        <v>83</v>
      </c>
      <c r="AY88" s="24" t="s">
        <v>127</v>
      </c>
      <c r="BE88" s="204">
        <f>IF(N88="základní",J88,0)</f>
        <v>0</v>
      </c>
      <c r="BF88" s="204">
        <f>IF(N88="snížená",J88,0)</f>
        <v>0</v>
      </c>
      <c r="BG88" s="204">
        <f>IF(N88="zákl. přenesená",J88,0)</f>
        <v>0</v>
      </c>
      <c r="BH88" s="204">
        <f>IF(N88="sníž. přenesená",J88,0)</f>
        <v>0</v>
      </c>
      <c r="BI88" s="204">
        <f>IF(N88="nulová",J88,0)</f>
        <v>0</v>
      </c>
      <c r="BJ88" s="24" t="s">
        <v>81</v>
      </c>
      <c r="BK88" s="204">
        <f>ROUND(I88*H88,2)</f>
        <v>0</v>
      </c>
      <c r="BL88" s="24" t="s">
        <v>251</v>
      </c>
      <c r="BM88" s="24" t="s">
        <v>469</v>
      </c>
    </row>
    <row r="89" spans="2:47" s="1" customFormat="1" ht="72">
      <c r="B89" s="41"/>
      <c r="C89" s="63"/>
      <c r="D89" s="234" t="s">
        <v>461</v>
      </c>
      <c r="E89" s="63"/>
      <c r="F89" s="261" t="s">
        <v>466</v>
      </c>
      <c r="G89" s="63"/>
      <c r="H89" s="63"/>
      <c r="I89" s="163"/>
      <c r="J89" s="63"/>
      <c r="K89" s="63"/>
      <c r="L89" s="61"/>
      <c r="M89" s="250"/>
      <c r="N89" s="42"/>
      <c r="O89" s="42"/>
      <c r="P89" s="42"/>
      <c r="Q89" s="42"/>
      <c r="R89" s="42"/>
      <c r="S89" s="42"/>
      <c r="T89" s="78"/>
      <c r="AT89" s="24" t="s">
        <v>461</v>
      </c>
      <c r="AU89" s="24" t="s">
        <v>83</v>
      </c>
    </row>
    <row r="90" spans="2:65" s="1" customFormat="1" ht="22.5" customHeight="1">
      <c r="B90" s="41"/>
      <c r="C90" s="193" t="s">
        <v>126</v>
      </c>
      <c r="D90" s="193" t="s">
        <v>130</v>
      </c>
      <c r="E90" s="194" t="s">
        <v>470</v>
      </c>
      <c r="F90" s="195" t="s">
        <v>471</v>
      </c>
      <c r="G90" s="196" t="s">
        <v>218</v>
      </c>
      <c r="H90" s="197">
        <v>2</v>
      </c>
      <c r="I90" s="198"/>
      <c r="J90" s="199">
        <f>ROUND(I90*H90,2)</f>
        <v>0</v>
      </c>
      <c r="K90" s="195" t="s">
        <v>134</v>
      </c>
      <c r="L90" s="61"/>
      <c r="M90" s="200" t="s">
        <v>21</v>
      </c>
      <c r="N90" s="201" t="s">
        <v>44</v>
      </c>
      <c r="O90" s="42"/>
      <c r="P90" s="202">
        <f>O90*H90</f>
        <v>0</v>
      </c>
      <c r="Q90" s="202">
        <v>0.00114</v>
      </c>
      <c r="R90" s="202">
        <f>Q90*H90</f>
        <v>0.00228</v>
      </c>
      <c r="S90" s="202">
        <v>0</v>
      </c>
      <c r="T90" s="203">
        <f>S90*H90</f>
        <v>0</v>
      </c>
      <c r="AR90" s="24" t="s">
        <v>251</v>
      </c>
      <c r="AT90" s="24" t="s">
        <v>130</v>
      </c>
      <c r="AU90" s="24" t="s">
        <v>83</v>
      </c>
      <c r="AY90" s="24" t="s">
        <v>127</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251</v>
      </c>
      <c r="BM90" s="24" t="s">
        <v>472</v>
      </c>
    </row>
    <row r="91" spans="2:47" s="1" customFormat="1" ht="72">
      <c r="B91" s="41"/>
      <c r="C91" s="63"/>
      <c r="D91" s="234" t="s">
        <v>461</v>
      </c>
      <c r="E91" s="63"/>
      <c r="F91" s="261" t="s">
        <v>466</v>
      </c>
      <c r="G91" s="63"/>
      <c r="H91" s="63"/>
      <c r="I91" s="163"/>
      <c r="J91" s="63"/>
      <c r="K91" s="63"/>
      <c r="L91" s="61"/>
      <c r="M91" s="250"/>
      <c r="N91" s="42"/>
      <c r="O91" s="42"/>
      <c r="P91" s="42"/>
      <c r="Q91" s="42"/>
      <c r="R91" s="42"/>
      <c r="S91" s="42"/>
      <c r="T91" s="78"/>
      <c r="AT91" s="24" t="s">
        <v>461</v>
      </c>
      <c r="AU91" s="24" t="s">
        <v>83</v>
      </c>
    </row>
    <row r="92" spans="2:65" s="1" customFormat="1" ht="22.5" customHeight="1">
      <c r="B92" s="41"/>
      <c r="C92" s="193" t="s">
        <v>197</v>
      </c>
      <c r="D92" s="193" t="s">
        <v>130</v>
      </c>
      <c r="E92" s="194" t="s">
        <v>473</v>
      </c>
      <c r="F92" s="195" t="s">
        <v>474</v>
      </c>
      <c r="G92" s="196" t="s">
        <v>206</v>
      </c>
      <c r="H92" s="197">
        <v>1</v>
      </c>
      <c r="I92" s="198"/>
      <c r="J92" s="199">
        <f>ROUND(I92*H92,2)</f>
        <v>0</v>
      </c>
      <c r="K92" s="195" t="s">
        <v>134</v>
      </c>
      <c r="L92" s="61"/>
      <c r="M92" s="200" t="s">
        <v>21</v>
      </c>
      <c r="N92" s="201" t="s">
        <v>44</v>
      </c>
      <c r="O92" s="42"/>
      <c r="P92" s="202">
        <f>O92*H92</f>
        <v>0</v>
      </c>
      <c r="Q92" s="202">
        <v>0</v>
      </c>
      <c r="R92" s="202">
        <f>Q92*H92</f>
        <v>0</v>
      </c>
      <c r="S92" s="202">
        <v>0</v>
      </c>
      <c r="T92" s="203">
        <f>S92*H92</f>
        <v>0</v>
      </c>
      <c r="AR92" s="24" t="s">
        <v>251</v>
      </c>
      <c r="AT92" s="24" t="s">
        <v>130</v>
      </c>
      <c r="AU92" s="24" t="s">
        <v>83</v>
      </c>
      <c r="AY92" s="24" t="s">
        <v>127</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251</v>
      </c>
      <c r="BM92" s="24" t="s">
        <v>475</v>
      </c>
    </row>
    <row r="93" spans="2:47" s="1" customFormat="1" ht="48">
      <c r="B93" s="41"/>
      <c r="C93" s="63"/>
      <c r="D93" s="234" t="s">
        <v>461</v>
      </c>
      <c r="E93" s="63"/>
      <c r="F93" s="261" t="s">
        <v>476</v>
      </c>
      <c r="G93" s="63"/>
      <c r="H93" s="63"/>
      <c r="I93" s="163"/>
      <c r="J93" s="63"/>
      <c r="K93" s="63"/>
      <c r="L93" s="61"/>
      <c r="M93" s="250"/>
      <c r="N93" s="42"/>
      <c r="O93" s="42"/>
      <c r="P93" s="42"/>
      <c r="Q93" s="42"/>
      <c r="R93" s="42"/>
      <c r="S93" s="42"/>
      <c r="T93" s="78"/>
      <c r="AT93" s="24" t="s">
        <v>461</v>
      </c>
      <c r="AU93" s="24" t="s">
        <v>83</v>
      </c>
    </row>
    <row r="94" spans="2:65" s="1" customFormat="1" ht="31.5" customHeight="1">
      <c r="B94" s="41"/>
      <c r="C94" s="193" t="s">
        <v>203</v>
      </c>
      <c r="D94" s="193" t="s">
        <v>130</v>
      </c>
      <c r="E94" s="194" t="s">
        <v>477</v>
      </c>
      <c r="F94" s="195" t="s">
        <v>478</v>
      </c>
      <c r="G94" s="196" t="s">
        <v>206</v>
      </c>
      <c r="H94" s="197">
        <v>1</v>
      </c>
      <c r="I94" s="198"/>
      <c r="J94" s="199">
        <f>ROUND(I94*H94,2)</f>
        <v>0</v>
      </c>
      <c r="K94" s="195" t="s">
        <v>134</v>
      </c>
      <c r="L94" s="61"/>
      <c r="M94" s="200" t="s">
        <v>21</v>
      </c>
      <c r="N94" s="201" t="s">
        <v>44</v>
      </c>
      <c r="O94" s="42"/>
      <c r="P94" s="202">
        <f>O94*H94</f>
        <v>0</v>
      </c>
      <c r="Q94" s="202">
        <v>0</v>
      </c>
      <c r="R94" s="202">
        <f>Q94*H94</f>
        <v>0</v>
      </c>
      <c r="S94" s="202">
        <v>0.02756</v>
      </c>
      <c r="T94" s="203">
        <f>S94*H94</f>
        <v>0.02756</v>
      </c>
      <c r="AR94" s="24" t="s">
        <v>251</v>
      </c>
      <c r="AT94" s="24" t="s">
        <v>130</v>
      </c>
      <c r="AU94" s="24" t="s">
        <v>83</v>
      </c>
      <c r="AY94" s="24" t="s">
        <v>127</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251</v>
      </c>
      <c r="BM94" s="24" t="s">
        <v>479</v>
      </c>
    </row>
    <row r="95" spans="2:65" s="1" customFormat="1" ht="31.5" customHeight="1">
      <c r="B95" s="41"/>
      <c r="C95" s="193" t="s">
        <v>210</v>
      </c>
      <c r="D95" s="193" t="s">
        <v>130</v>
      </c>
      <c r="E95" s="194" t="s">
        <v>480</v>
      </c>
      <c r="F95" s="195" t="s">
        <v>481</v>
      </c>
      <c r="G95" s="196" t="s">
        <v>206</v>
      </c>
      <c r="H95" s="197">
        <v>1</v>
      </c>
      <c r="I95" s="198"/>
      <c r="J95" s="199">
        <f>ROUND(I95*H95,2)</f>
        <v>0</v>
      </c>
      <c r="K95" s="195" t="s">
        <v>134</v>
      </c>
      <c r="L95" s="61"/>
      <c r="M95" s="200" t="s">
        <v>21</v>
      </c>
      <c r="N95" s="201" t="s">
        <v>44</v>
      </c>
      <c r="O95" s="42"/>
      <c r="P95" s="202">
        <f>O95*H95</f>
        <v>0</v>
      </c>
      <c r="Q95" s="202">
        <v>0.00391</v>
      </c>
      <c r="R95" s="202">
        <f>Q95*H95</f>
        <v>0.00391</v>
      </c>
      <c r="S95" s="202">
        <v>0</v>
      </c>
      <c r="T95" s="203">
        <f>S95*H95</f>
        <v>0</v>
      </c>
      <c r="AR95" s="24" t="s">
        <v>251</v>
      </c>
      <c r="AT95" s="24" t="s">
        <v>130</v>
      </c>
      <c r="AU95" s="24" t="s">
        <v>83</v>
      </c>
      <c r="AY95" s="24" t="s">
        <v>127</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251</v>
      </c>
      <c r="BM95" s="24" t="s">
        <v>482</v>
      </c>
    </row>
    <row r="96" spans="2:65" s="1" customFormat="1" ht="22.5" customHeight="1">
      <c r="B96" s="41"/>
      <c r="C96" s="193" t="s">
        <v>215</v>
      </c>
      <c r="D96" s="193" t="s">
        <v>130</v>
      </c>
      <c r="E96" s="194" t="s">
        <v>483</v>
      </c>
      <c r="F96" s="195" t="s">
        <v>484</v>
      </c>
      <c r="G96" s="196" t="s">
        <v>206</v>
      </c>
      <c r="H96" s="197">
        <v>1</v>
      </c>
      <c r="I96" s="198"/>
      <c r="J96" s="199">
        <f>ROUND(I96*H96,2)</f>
        <v>0</v>
      </c>
      <c r="K96" s="195" t="s">
        <v>134</v>
      </c>
      <c r="L96" s="61"/>
      <c r="M96" s="200" t="s">
        <v>21</v>
      </c>
      <c r="N96" s="201" t="s">
        <v>44</v>
      </c>
      <c r="O96" s="42"/>
      <c r="P96" s="202">
        <f>O96*H96</f>
        <v>0</v>
      </c>
      <c r="Q96" s="202">
        <v>0.00205</v>
      </c>
      <c r="R96" s="202">
        <f>Q96*H96</f>
        <v>0.00205</v>
      </c>
      <c r="S96" s="202">
        <v>0</v>
      </c>
      <c r="T96" s="203">
        <f>S96*H96</f>
        <v>0</v>
      </c>
      <c r="AR96" s="24" t="s">
        <v>251</v>
      </c>
      <c r="AT96" s="24" t="s">
        <v>130</v>
      </c>
      <c r="AU96" s="24" t="s">
        <v>83</v>
      </c>
      <c r="AY96" s="24" t="s">
        <v>127</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251</v>
      </c>
      <c r="BM96" s="24" t="s">
        <v>485</v>
      </c>
    </row>
    <row r="97" spans="2:65" s="1" customFormat="1" ht="22.5" customHeight="1">
      <c r="B97" s="41"/>
      <c r="C97" s="193" t="s">
        <v>221</v>
      </c>
      <c r="D97" s="193" t="s">
        <v>130</v>
      </c>
      <c r="E97" s="194" t="s">
        <v>486</v>
      </c>
      <c r="F97" s="195" t="s">
        <v>487</v>
      </c>
      <c r="G97" s="196" t="s">
        <v>218</v>
      </c>
      <c r="H97" s="197">
        <v>105</v>
      </c>
      <c r="I97" s="198"/>
      <c r="J97" s="199">
        <f>ROUND(I97*H97,2)</f>
        <v>0</v>
      </c>
      <c r="K97" s="195" t="s">
        <v>134</v>
      </c>
      <c r="L97" s="61"/>
      <c r="M97" s="200" t="s">
        <v>21</v>
      </c>
      <c r="N97" s="201" t="s">
        <v>44</v>
      </c>
      <c r="O97" s="42"/>
      <c r="P97" s="202">
        <f>O97*H97</f>
        <v>0</v>
      </c>
      <c r="Q97" s="202">
        <v>0</v>
      </c>
      <c r="R97" s="202">
        <f>Q97*H97</f>
        <v>0</v>
      </c>
      <c r="S97" s="202">
        <v>0</v>
      </c>
      <c r="T97" s="203">
        <f>S97*H97</f>
        <v>0</v>
      </c>
      <c r="AR97" s="24" t="s">
        <v>251</v>
      </c>
      <c r="AT97" s="24" t="s">
        <v>130</v>
      </c>
      <c r="AU97" s="24" t="s">
        <v>83</v>
      </c>
      <c r="AY97" s="24" t="s">
        <v>127</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251</v>
      </c>
      <c r="BM97" s="24" t="s">
        <v>488</v>
      </c>
    </row>
    <row r="98" spans="2:47" s="1" customFormat="1" ht="24">
      <c r="B98" s="41"/>
      <c r="C98" s="63"/>
      <c r="D98" s="234" t="s">
        <v>461</v>
      </c>
      <c r="E98" s="63"/>
      <c r="F98" s="261" t="s">
        <v>489</v>
      </c>
      <c r="G98" s="63"/>
      <c r="H98" s="63"/>
      <c r="I98" s="163"/>
      <c r="J98" s="63"/>
      <c r="K98" s="63"/>
      <c r="L98" s="61"/>
      <c r="M98" s="250"/>
      <c r="N98" s="42"/>
      <c r="O98" s="42"/>
      <c r="P98" s="42"/>
      <c r="Q98" s="42"/>
      <c r="R98" s="42"/>
      <c r="S98" s="42"/>
      <c r="T98" s="78"/>
      <c r="AT98" s="24" t="s">
        <v>461</v>
      </c>
      <c r="AU98" s="24" t="s">
        <v>83</v>
      </c>
    </row>
    <row r="99" spans="2:65" s="1" customFormat="1" ht="22.5" customHeight="1">
      <c r="B99" s="41"/>
      <c r="C99" s="193" t="s">
        <v>226</v>
      </c>
      <c r="D99" s="193" t="s">
        <v>130</v>
      </c>
      <c r="E99" s="194" t="s">
        <v>490</v>
      </c>
      <c r="F99" s="195" t="s">
        <v>491</v>
      </c>
      <c r="G99" s="196" t="s">
        <v>206</v>
      </c>
      <c r="H99" s="197">
        <v>1</v>
      </c>
      <c r="I99" s="198"/>
      <c r="J99" s="199">
        <f>ROUND(I99*H99,2)</f>
        <v>0</v>
      </c>
      <c r="K99" s="195" t="s">
        <v>21</v>
      </c>
      <c r="L99" s="61"/>
      <c r="M99" s="200" t="s">
        <v>21</v>
      </c>
      <c r="N99" s="201" t="s">
        <v>44</v>
      </c>
      <c r="O99" s="42"/>
      <c r="P99" s="202">
        <f>O99*H99</f>
        <v>0</v>
      </c>
      <c r="Q99" s="202">
        <v>0</v>
      </c>
      <c r="R99" s="202">
        <f>Q99*H99</f>
        <v>0</v>
      </c>
      <c r="S99" s="202">
        <v>0</v>
      </c>
      <c r="T99" s="203">
        <f>S99*H99</f>
        <v>0</v>
      </c>
      <c r="AR99" s="24" t="s">
        <v>251</v>
      </c>
      <c r="AT99" s="24" t="s">
        <v>130</v>
      </c>
      <c r="AU99" s="24" t="s">
        <v>83</v>
      </c>
      <c r="AY99" s="24" t="s">
        <v>127</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251</v>
      </c>
      <c r="BM99" s="24" t="s">
        <v>492</v>
      </c>
    </row>
    <row r="100" spans="2:65" s="1" customFormat="1" ht="22.5" customHeight="1">
      <c r="B100" s="41"/>
      <c r="C100" s="193" t="s">
        <v>231</v>
      </c>
      <c r="D100" s="193" t="s">
        <v>130</v>
      </c>
      <c r="E100" s="194" t="s">
        <v>493</v>
      </c>
      <c r="F100" s="195" t="s">
        <v>494</v>
      </c>
      <c r="G100" s="196" t="s">
        <v>495</v>
      </c>
      <c r="H100" s="197">
        <v>2</v>
      </c>
      <c r="I100" s="198"/>
      <c r="J100" s="199">
        <f>ROUND(I100*H100,2)</f>
        <v>0</v>
      </c>
      <c r="K100" s="195" t="s">
        <v>21</v>
      </c>
      <c r="L100" s="61"/>
      <c r="M100" s="200" t="s">
        <v>21</v>
      </c>
      <c r="N100" s="201" t="s">
        <v>44</v>
      </c>
      <c r="O100" s="42"/>
      <c r="P100" s="202">
        <f>O100*H100</f>
        <v>0</v>
      </c>
      <c r="Q100" s="202">
        <v>0</v>
      </c>
      <c r="R100" s="202">
        <f>Q100*H100</f>
        <v>0</v>
      </c>
      <c r="S100" s="202">
        <v>0</v>
      </c>
      <c r="T100" s="203">
        <f>S100*H100</f>
        <v>0</v>
      </c>
      <c r="AR100" s="24" t="s">
        <v>251</v>
      </c>
      <c r="AT100" s="24" t="s">
        <v>130</v>
      </c>
      <c r="AU100" s="24" t="s">
        <v>83</v>
      </c>
      <c r="AY100" s="24" t="s">
        <v>127</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251</v>
      </c>
      <c r="BM100" s="24" t="s">
        <v>496</v>
      </c>
    </row>
    <row r="101" spans="2:65" s="1" customFormat="1" ht="22.5" customHeight="1">
      <c r="B101" s="41"/>
      <c r="C101" s="193" t="s">
        <v>235</v>
      </c>
      <c r="D101" s="193" t="s">
        <v>130</v>
      </c>
      <c r="E101" s="194" t="s">
        <v>497</v>
      </c>
      <c r="F101" s="195" t="s">
        <v>498</v>
      </c>
      <c r="G101" s="196" t="s">
        <v>495</v>
      </c>
      <c r="H101" s="197">
        <v>4</v>
      </c>
      <c r="I101" s="198"/>
      <c r="J101" s="199">
        <f>ROUND(I101*H101,2)</f>
        <v>0</v>
      </c>
      <c r="K101" s="195" t="s">
        <v>21</v>
      </c>
      <c r="L101" s="61"/>
      <c r="M101" s="200" t="s">
        <v>21</v>
      </c>
      <c r="N101" s="201" t="s">
        <v>44</v>
      </c>
      <c r="O101" s="42"/>
      <c r="P101" s="202">
        <f>O101*H101</f>
        <v>0</v>
      </c>
      <c r="Q101" s="202">
        <v>0</v>
      </c>
      <c r="R101" s="202">
        <f>Q101*H101</f>
        <v>0</v>
      </c>
      <c r="S101" s="202">
        <v>0</v>
      </c>
      <c r="T101" s="203">
        <f>S101*H101</f>
        <v>0</v>
      </c>
      <c r="AR101" s="24" t="s">
        <v>251</v>
      </c>
      <c r="AT101" s="24" t="s">
        <v>130</v>
      </c>
      <c r="AU101" s="24" t="s">
        <v>83</v>
      </c>
      <c r="AY101" s="24" t="s">
        <v>127</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251</v>
      </c>
      <c r="BM101" s="24" t="s">
        <v>499</v>
      </c>
    </row>
    <row r="102" spans="2:65" s="1" customFormat="1" ht="31.5" customHeight="1">
      <c r="B102" s="41"/>
      <c r="C102" s="193" t="s">
        <v>239</v>
      </c>
      <c r="D102" s="193" t="s">
        <v>130</v>
      </c>
      <c r="E102" s="194" t="s">
        <v>500</v>
      </c>
      <c r="F102" s="195" t="s">
        <v>501</v>
      </c>
      <c r="G102" s="196" t="s">
        <v>311</v>
      </c>
      <c r="H102" s="262"/>
      <c r="I102" s="198"/>
      <c r="J102" s="199">
        <f>ROUND(I102*H102,2)</f>
        <v>0</v>
      </c>
      <c r="K102" s="195" t="s">
        <v>134</v>
      </c>
      <c r="L102" s="61"/>
      <c r="M102" s="200" t="s">
        <v>21</v>
      </c>
      <c r="N102" s="201" t="s">
        <v>44</v>
      </c>
      <c r="O102" s="42"/>
      <c r="P102" s="202">
        <f>O102*H102</f>
        <v>0</v>
      </c>
      <c r="Q102" s="202">
        <v>0</v>
      </c>
      <c r="R102" s="202">
        <f>Q102*H102</f>
        <v>0</v>
      </c>
      <c r="S102" s="202">
        <v>0</v>
      </c>
      <c r="T102" s="203">
        <f>S102*H102</f>
        <v>0</v>
      </c>
      <c r="AR102" s="24" t="s">
        <v>251</v>
      </c>
      <c r="AT102" s="24" t="s">
        <v>130</v>
      </c>
      <c r="AU102" s="24" t="s">
        <v>83</v>
      </c>
      <c r="AY102" s="24" t="s">
        <v>127</v>
      </c>
      <c r="BE102" s="204">
        <f>IF(N102="základní",J102,0)</f>
        <v>0</v>
      </c>
      <c r="BF102" s="204">
        <f>IF(N102="snížená",J102,0)</f>
        <v>0</v>
      </c>
      <c r="BG102" s="204">
        <f>IF(N102="zákl. přenesená",J102,0)</f>
        <v>0</v>
      </c>
      <c r="BH102" s="204">
        <f>IF(N102="sníž. přenesená",J102,0)</f>
        <v>0</v>
      </c>
      <c r="BI102" s="204">
        <f>IF(N102="nulová",J102,0)</f>
        <v>0</v>
      </c>
      <c r="BJ102" s="24" t="s">
        <v>81</v>
      </c>
      <c r="BK102" s="204">
        <f>ROUND(I102*H102,2)</f>
        <v>0</v>
      </c>
      <c r="BL102" s="24" t="s">
        <v>251</v>
      </c>
      <c r="BM102" s="24" t="s">
        <v>502</v>
      </c>
    </row>
    <row r="103" spans="2:47" s="1" customFormat="1" ht="108">
      <c r="B103" s="41"/>
      <c r="C103" s="63"/>
      <c r="D103" s="205" t="s">
        <v>461</v>
      </c>
      <c r="E103" s="63"/>
      <c r="F103" s="206" t="s">
        <v>503</v>
      </c>
      <c r="G103" s="63"/>
      <c r="H103" s="63"/>
      <c r="I103" s="163"/>
      <c r="J103" s="63"/>
      <c r="K103" s="63"/>
      <c r="L103" s="61"/>
      <c r="M103" s="250"/>
      <c r="N103" s="42"/>
      <c r="O103" s="42"/>
      <c r="P103" s="42"/>
      <c r="Q103" s="42"/>
      <c r="R103" s="42"/>
      <c r="S103" s="42"/>
      <c r="T103" s="78"/>
      <c r="AT103" s="24" t="s">
        <v>461</v>
      </c>
      <c r="AU103" s="24" t="s">
        <v>83</v>
      </c>
    </row>
    <row r="104" spans="2:63" s="10" customFormat="1" ht="29.85" customHeight="1">
      <c r="B104" s="176"/>
      <c r="C104" s="177"/>
      <c r="D104" s="190" t="s">
        <v>72</v>
      </c>
      <c r="E104" s="191" t="s">
        <v>504</v>
      </c>
      <c r="F104" s="191" t="s">
        <v>505</v>
      </c>
      <c r="G104" s="177"/>
      <c r="H104" s="177"/>
      <c r="I104" s="180"/>
      <c r="J104" s="192">
        <f>BK104</f>
        <v>0</v>
      </c>
      <c r="K104" s="177"/>
      <c r="L104" s="182"/>
      <c r="M104" s="183"/>
      <c r="N104" s="184"/>
      <c r="O104" s="184"/>
      <c r="P104" s="185">
        <f>SUM(P105:P121)</f>
        <v>0</v>
      </c>
      <c r="Q104" s="184"/>
      <c r="R104" s="185">
        <f>SUM(R105:R121)</f>
        <v>0.01642</v>
      </c>
      <c r="S104" s="184"/>
      <c r="T104" s="186">
        <f>SUM(T105:T121)</f>
        <v>0.0213</v>
      </c>
      <c r="AR104" s="187" t="s">
        <v>83</v>
      </c>
      <c r="AT104" s="188" t="s">
        <v>72</v>
      </c>
      <c r="AU104" s="188" t="s">
        <v>81</v>
      </c>
      <c r="AY104" s="187" t="s">
        <v>127</v>
      </c>
      <c r="BK104" s="189">
        <f>SUM(BK105:BK121)</f>
        <v>0</v>
      </c>
    </row>
    <row r="105" spans="2:65" s="1" customFormat="1" ht="22.5" customHeight="1">
      <c r="B105" s="41"/>
      <c r="C105" s="193" t="s">
        <v>10</v>
      </c>
      <c r="D105" s="193" t="s">
        <v>130</v>
      </c>
      <c r="E105" s="194" t="s">
        <v>506</v>
      </c>
      <c r="F105" s="195" t="s">
        <v>507</v>
      </c>
      <c r="G105" s="196" t="s">
        <v>218</v>
      </c>
      <c r="H105" s="197">
        <v>10</v>
      </c>
      <c r="I105" s="198"/>
      <c r="J105" s="199">
        <f>ROUND(I105*H105,2)</f>
        <v>0</v>
      </c>
      <c r="K105" s="195" t="s">
        <v>134</v>
      </c>
      <c r="L105" s="61"/>
      <c r="M105" s="200" t="s">
        <v>21</v>
      </c>
      <c r="N105" s="201" t="s">
        <v>44</v>
      </c>
      <c r="O105" s="42"/>
      <c r="P105" s="202">
        <f>O105*H105</f>
        <v>0</v>
      </c>
      <c r="Q105" s="202">
        <v>0</v>
      </c>
      <c r="R105" s="202">
        <f>Q105*H105</f>
        <v>0</v>
      </c>
      <c r="S105" s="202">
        <v>0.00213</v>
      </c>
      <c r="T105" s="203">
        <f>S105*H105</f>
        <v>0.0213</v>
      </c>
      <c r="AR105" s="24" t="s">
        <v>251</v>
      </c>
      <c r="AT105" s="24" t="s">
        <v>130</v>
      </c>
      <c r="AU105" s="24" t="s">
        <v>83</v>
      </c>
      <c r="AY105" s="24" t="s">
        <v>127</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251</v>
      </c>
      <c r="BM105" s="24" t="s">
        <v>508</v>
      </c>
    </row>
    <row r="106" spans="2:65" s="1" customFormat="1" ht="31.5" customHeight="1">
      <c r="B106" s="41"/>
      <c r="C106" s="193" t="s">
        <v>251</v>
      </c>
      <c r="D106" s="193" t="s">
        <v>130</v>
      </c>
      <c r="E106" s="194" t="s">
        <v>509</v>
      </c>
      <c r="F106" s="195" t="s">
        <v>510</v>
      </c>
      <c r="G106" s="196" t="s">
        <v>218</v>
      </c>
      <c r="H106" s="197">
        <v>10</v>
      </c>
      <c r="I106" s="198"/>
      <c r="J106" s="199">
        <f>ROUND(I106*H106,2)</f>
        <v>0</v>
      </c>
      <c r="K106" s="195" t="s">
        <v>134</v>
      </c>
      <c r="L106" s="61"/>
      <c r="M106" s="200" t="s">
        <v>21</v>
      </c>
      <c r="N106" s="201" t="s">
        <v>44</v>
      </c>
      <c r="O106" s="42"/>
      <c r="P106" s="202">
        <f>O106*H106</f>
        <v>0</v>
      </c>
      <c r="Q106" s="202">
        <v>0.00078</v>
      </c>
      <c r="R106" s="202">
        <f>Q106*H106</f>
        <v>0.0078</v>
      </c>
      <c r="S106" s="202">
        <v>0</v>
      </c>
      <c r="T106" s="203">
        <f>S106*H106</f>
        <v>0</v>
      </c>
      <c r="AR106" s="24" t="s">
        <v>251</v>
      </c>
      <c r="AT106" s="24" t="s">
        <v>130</v>
      </c>
      <c r="AU106" s="24" t="s">
        <v>83</v>
      </c>
      <c r="AY106" s="24" t="s">
        <v>127</v>
      </c>
      <c r="BE106" s="204">
        <f>IF(N106="základní",J106,0)</f>
        <v>0</v>
      </c>
      <c r="BF106" s="204">
        <f>IF(N106="snížená",J106,0)</f>
        <v>0</v>
      </c>
      <c r="BG106" s="204">
        <f>IF(N106="zákl. přenesená",J106,0)</f>
        <v>0</v>
      </c>
      <c r="BH106" s="204">
        <f>IF(N106="sníž. přenesená",J106,0)</f>
        <v>0</v>
      </c>
      <c r="BI106" s="204">
        <f>IF(N106="nulová",J106,0)</f>
        <v>0</v>
      </c>
      <c r="BJ106" s="24" t="s">
        <v>81</v>
      </c>
      <c r="BK106" s="204">
        <f>ROUND(I106*H106,2)</f>
        <v>0</v>
      </c>
      <c r="BL106" s="24" t="s">
        <v>251</v>
      </c>
      <c r="BM106" s="24" t="s">
        <v>511</v>
      </c>
    </row>
    <row r="107" spans="2:47" s="1" customFormat="1" ht="36">
      <c r="B107" s="41"/>
      <c r="C107" s="63"/>
      <c r="D107" s="234" t="s">
        <v>461</v>
      </c>
      <c r="E107" s="63"/>
      <c r="F107" s="261" t="s">
        <v>512</v>
      </c>
      <c r="G107" s="63"/>
      <c r="H107" s="63"/>
      <c r="I107" s="163"/>
      <c r="J107" s="63"/>
      <c r="K107" s="63"/>
      <c r="L107" s="61"/>
      <c r="M107" s="250"/>
      <c r="N107" s="42"/>
      <c r="O107" s="42"/>
      <c r="P107" s="42"/>
      <c r="Q107" s="42"/>
      <c r="R107" s="42"/>
      <c r="S107" s="42"/>
      <c r="T107" s="78"/>
      <c r="AT107" s="24" t="s">
        <v>461</v>
      </c>
      <c r="AU107" s="24" t="s">
        <v>83</v>
      </c>
    </row>
    <row r="108" spans="2:65" s="1" customFormat="1" ht="44.25" customHeight="1">
      <c r="B108" s="41"/>
      <c r="C108" s="193" t="s">
        <v>256</v>
      </c>
      <c r="D108" s="193" t="s">
        <v>130</v>
      </c>
      <c r="E108" s="194" t="s">
        <v>513</v>
      </c>
      <c r="F108" s="195" t="s">
        <v>514</v>
      </c>
      <c r="G108" s="196" t="s">
        <v>218</v>
      </c>
      <c r="H108" s="197">
        <v>10</v>
      </c>
      <c r="I108" s="198"/>
      <c r="J108" s="199">
        <f>ROUND(I108*H108,2)</f>
        <v>0</v>
      </c>
      <c r="K108" s="195" t="s">
        <v>134</v>
      </c>
      <c r="L108" s="61"/>
      <c r="M108" s="200" t="s">
        <v>21</v>
      </c>
      <c r="N108" s="201" t="s">
        <v>44</v>
      </c>
      <c r="O108" s="42"/>
      <c r="P108" s="202">
        <f>O108*H108</f>
        <v>0</v>
      </c>
      <c r="Q108" s="202">
        <v>7E-05</v>
      </c>
      <c r="R108" s="202">
        <f>Q108*H108</f>
        <v>0.0006999999999999999</v>
      </c>
      <c r="S108" s="202">
        <v>0</v>
      </c>
      <c r="T108" s="203">
        <f>S108*H108</f>
        <v>0</v>
      </c>
      <c r="AR108" s="24" t="s">
        <v>251</v>
      </c>
      <c r="AT108" s="24" t="s">
        <v>130</v>
      </c>
      <c r="AU108" s="24" t="s">
        <v>83</v>
      </c>
      <c r="AY108" s="24" t="s">
        <v>127</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251</v>
      </c>
      <c r="BM108" s="24" t="s">
        <v>515</v>
      </c>
    </row>
    <row r="109" spans="2:47" s="1" customFormat="1" ht="24">
      <c r="B109" s="41"/>
      <c r="C109" s="63"/>
      <c r="D109" s="234" t="s">
        <v>461</v>
      </c>
      <c r="E109" s="63"/>
      <c r="F109" s="261" t="s">
        <v>516</v>
      </c>
      <c r="G109" s="63"/>
      <c r="H109" s="63"/>
      <c r="I109" s="163"/>
      <c r="J109" s="63"/>
      <c r="K109" s="63"/>
      <c r="L109" s="61"/>
      <c r="M109" s="250"/>
      <c r="N109" s="42"/>
      <c r="O109" s="42"/>
      <c r="P109" s="42"/>
      <c r="Q109" s="42"/>
      <c r="R109" s="42"/>
      <c r="S109" s="42"/>
      <c r="T109" s="78"/>
      <c r="AT109" s="24" t="s">
        <v>461</v>
      </c>
      <c r="AU109" s="24" t="s">
        <v>83</v>
      </c>
    </row>
    <row r="110" spans="2:65" s="1" customFormat="1" ht="44.25" customHeight="1">
      <c r="B110" s="41"/>
      <c r="C110" s="193" t="s">
        <v>261</v>
      </c>
      <c r="D110" s="193" t="s">
        <v>130</v>
      </c>
      <c r="E110" s="194" t="s">
        <v>517</v>
      </c>
      <c r="F110" s="195" t="s">
        <v>518</v>
      </c>
      <c r="G110" s="196" t="s">
        <v>218</v>
      </c>
      <c r="H110" s="197">
        <v>10</v>
      </c>
      <c r="I110" s="198"/>
      <c r="J110" s="199">
        <f>ROUND(I110*H110,2)</f>
        <v>0</v>
      </c>
      <c r="K110" s="195" t="s">
        <v>134</v>
      </c>
      <c r="L110" s="61"/>
      <c r="M110" s="200" t="s">
        <v>21</v>
      </c>
      <c r="N110" s="201" t="s">
        <v>44</v>
      </c>
      <c r="O110" s="42"/>
      <c r="P110" s="202">
        <f>O110*H110</f>
        <v>0</v>
      </c>
      <c r="Q110" s="202">
        <v>0.00024</v>
      </c>
      <c r="R110" s="202">
        <f>Q110*H110</f>
        <v>0.0024000000000000002</v>
      </c>
      <c r="S110" s="202">
        <v>0</v>
      </c>
      <c r="T110" s="203">
        <f>S110*H110</f>
        <v>0</v>
      </c>
      <c r="AR110" s="24" t="s">
        <v>251</v>
      </c>
      <c r="AT110" s="24" t="s">
        <v>130</v>
      </c>
      <c r="AU110" s="24" t="s">
        <v>83</v>
      </c>
      <c r="AY110" s="24" t="s">
        <v>127</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251</v>
      </c>
      <c r="BM110" s="24" t="s">
        <v>519</v>
      </c>
    </row>
    <row r="111" spans="2:47" s="1" customFormat="1" ht="24">
      <c r="B111" s="41"/>
      <c r="C111" s="63"/>
      <c r="D111" s="234" t="s">
        <v>461</v>
      </c>
      <c r="E111" s="63"/>
      <c r="F111" s="261" t="s">
        <v>516</v>
      </c>
      <c r="G111" s="63"/>
      <c r="H111" s="63"/>
      <c r="I111" s="163"/>
      <c r="J111" s="63"/>
      <c r="K111" s="63"/>
      <c r="L111" s="61"/>
      <c r="M111" s="250"/>
      <c r="N111" s="42"/>
      <c r="O111" s="42"/>
      <c r="P111" s="42"/>
      <c r="Q111" s="42"/>
      <c r="R111" s="42"/>
      <c r="S111" s="42"/>
      <c r="T111" s="78"/>
      <c r="AT111" s="24" t="s">
        <v>461</v>
      </c>
      <c r="AU111" s="24" t="s">
        <v>83</v>
      </c>
    </row>
    <row r="112" spans="2:65" s="1" customFormat="1" ht="31.5" customHeight="1">
      <c r="B112" s="41"/>
      <c r="C112" s="193" t="s">
        <v>265</v>
      </c>
      <c r="D112" s="193" t="s">
        <v>130</v>
      </c>
      <c r="E112" s="194" t="s">
        <v>520</v>
      </c>
      <c r="F112" s="195" t="s">
        <v>521</v>
      </c>
      <c r="G112" s="196" t="s">
        <v>206</v>
      </c>
      <c r="H112" s="197">
        <v>4</v>
      </c>
      <c r="I112" s="198"/>
      <c r="J112" s="199">
        <f>ROUND(I112*H112,2)</f>
        <v>0</v>
      </c>
      <c r="K112" s="195" t="s">
        <v>134</v>
      </c>
      <c r="L112" s="61"/>
      <c r="M112" s="200" t="s">
        <v>21</v>
      </c>
      <c r="N112" s="201" t="s">
        <v>44</v>
      </c>
      <c r="O112" s="42"/>
      <c r="P112" s="202">
        <f>O112*H112</f>
        <v>0</v>
      </c>
      <c r="Q112" s="202">
        <v>0</v>
      </c>
      <c r="R112" s="202">
        <f>Q112*H112</f>
        <v>0</v>
      </c>
      <c r="S112" s="202">
        <v>0</v>
      </c>
      <c r="T112" s="203">
        <f>S112*H112</f>
        <v>0</v>
      </c>
      <c r="AR112" s="24" t="s">
        <v>251</v>
      </c>
      <c r="AT112" s="24" t="s">
        <v>130</v>
      </c>
      <c r="AU112" s="24" t="s">
        <v>83</v>
      </c>
      <c r="AY112" s="24" t="s">
        <v>127</v>
      </c>
      <c r="BE112" s="204">
        <f>IF(N112="základní",J112,0)</f>
        <v>0</v>
      </c>
      <c r="BF112" s="204">
        <f>IF(N112="snížená",J112,0)</f>
        <v>0</v>
      </c>
      <c r="BG112" s="204">
        <f>IF(N112="zákl. přenesená",J112,0)</f>
        <v>0</v>
      </c>
      <c r="BH112" s="204">
        <f>IF(N112="sníž. přenesená",J112,0)</f>
        <v>0</v>
      </c>
      <c r="BI112" s="204">
        <f>IF(N112="nulová",J112,0)</f>
        <v>0</v>
      </c>
      <c r="BJ112" s="24" t="s">
        <v>81</v>
      </c>
      <c r="BK112" s="204">
        <f>ROUND(I112*H112,2)</f>
        <v>0</v>
      </c>
      <c r="BL112" s="24" t="s">
        <v>251</v>
      </c>
      <c r="BM112" s="24" t="s">
        <v>522</v>
      </c>
    </row>
    <row r="113" spans="2:47" s="1" customFormat="1" ht="96">
      <c r="B113" s="41"/>
      <c r="C113" s="63"/>
      <c r="D113" s="234" t="s">
        <v>461</v>
      </c>
      <c r="E113" s="63"/>
      <c r="F113" s="261" t="s">
        <v>523</v>
      </c>
      <c r="G113" s="63"/>
      <c r="H113" s="63"/>
      <c r="I113" s="163"/>
      <c r="J113" s="63"/>
      <c r="K113" s="63"/>
      <c r="L113" s="61"/>
      <c r="M113" s="250"/>
      <c r="N113" s="42"/>
      <c r="O113" s="42"/>
      <c r="P113" s="42"/>
      <c r="Q113" s="42"/>
      <c r="R113" s="42"/>
      <c r="S113" s="42"/>
      <c r="T113" s="78"/>
      <c r="AT113" s="24" t="s">
        <v>461</v>
      </c>
      <c r="AU113" s="24" t="s">
        <v>83</v>
      </c>
    </row>
    <row r="114" spans="2:65" s="1" customFormat="1" ht="22.5" customHeight="1">
      <c r="B114" s="41"/>
      <c r="C114" s="193" t="s">
        <v>271</v>
      </c>
      <c r="D114" s="193" t="s">
        <v>130</v>
      </c>
      <c r="E114" s="194" t="s">
        <v>524</v>
      </c>
      <c r="F114" s="195" t="s">
        <v>525</v>
      </c>
      <c r="G114" s="196" t="s">
        <v>206</v>
      </c>
      <c r="H114" s="197">
        <v>2</v>
      </c>
      <c r="I114" s="198"/>
      <c r="J114" s="199">
        <f>ROUND(I114*H114,2)</f>
        <v>0</v>
      </c>
      <c r="K114" s="195" t="s">
        <v>134</v>
      </c>
      <c r="L114" s="61"/>
      <c r="M114" s="200" t="s">
        <v>21</v>
      </c>
      <c r="N114" s="201" t="s">
        <v>44</v>
      </c>
      <c r="O114" s="42"/>
      <c r="P114" s="202">
        <f>O114*H114</f>
        <v>0</v>
      </c>
      <c r="Q114" s="202">
        <v>0.00076</v>
      </c>
      <c r="R114" s="202">
        <f>Q114*H114</f>
        <v>0.00152</v>
      </c>
      <c r="S114" s="202">
        <v>0</v>
      </c>
      <c r="T114" s="203">
        <f>S114*H114</f>
        <v>0</v>
      </c>
      <c r="AR114" s="24" t="s">
        <v>251</v>
      </c>
      <c r="AT114" s="24" t="s">
        <v>130</v>
      </c>
      <c r="AU114" s="24" t="s">
        <v>83</v>
      </c>
      <c r="AY114" s="24" t="s">
        <v>127</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251</v>
      </c>
      <c r="BM114" s="24" t="s">
        <v>526</v>
      </c>
    </row>
    <row r="115" spans="2:65" s="1" customFormat="1" ht="31.5" customHeight="1">
      <c r="B115" s="41"/>
      <c r="C115" s="193" t="s">
        <v>9</v>
      </c>
      <c r="D115" s="193" t="s">
        <v>130</v>
      </c>
      <c r="E115" s="194" t="s">
        <v>527</v>
      </c>
      <c r="F115" s="195" t="s">
        <v>528</v>
      </c>
      <c r="G115" s="196" t="s">
        <v>218</v>
      </c>
      <c r="H115" s="197">
        <v>20</v>
      </c>
      <c r="I115" s="198"/>
      <c r="J115" s="199">
        <f>ROUND(I115*H115,2)</f>
        <v>0</v>
      </c>
      <c r="K115" s="195" t="s">
        <v>134</v>
      </c>
      <c r="L115" s="61"/>
      <c r="M115" s="200" t="s">
        <v>21</v>
      </c>
      <c r="N115" s="201" t="s">
        <v>44</v>
      </c>
      <c r="O115" s="42"/>
      <c r="P115" s="202">
        <f>O115*H115</f>
        <v>0</v>
      </c>
      <c r="Q115" s="202">
        <v>0.00019</v>
      </c>
      <c r="R115" s="202">
        <f>Q115*H115</f>
        <v>0.0038000000000000004</v>
      </c>
      <c r="S115" s="202">
        <v>0</v>
      </c>
      <c r="T115" s="203">
        <f>S115*H115</f>
        <v>0</v>
      </c>
      <c r="AR115" s="24" t="s">
        <v>251</v>
      </c>
      <c r="AT115" s="24" t="s">
        <v>130</v>
      </c>
      <c r="AU115" s="24" t="s">
        <v>83</v>
      </c>
      <c r="AY115" s="24" t="s">
        <v>127</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251</v>
      </c>
      <c r="BM115" s="24" t="s">
        <v>529</v>
      </c>
    </row>
    <row r="116" spans="2:47" s="1" customFormat="1" ht="72">
      <c r="B116" s="41"/>
      <c r="C116" s="63"/>
      <c r="D116" s="234" t="s">
        <v>461</v>
      </c>
      <c r="E116" s="63"/>
      <c r="F116" s="261" t="s">
        <v>530</v>
      </c>
      <c r="G116" s="63"/>
      <c r="H116" s="63"/>
      <c r="I116" s="163"/>
      <c r="J116" s="63"/>
      <c r="K116" s="63"/>
      <c r="L116" s="61"/>
      <c r="M116" s="250"/>
      <c r="N116" s="42"/>
      <c r="O116" s="42"/>
      <c r="P116" s="42"/>
      <c r="Q116" s="42"/>
      <c r="R116" s="42"/>
      <c r="S116" s="42"/>
      <c r="T116" s="78"/>
      <c r="AT116" s="24" t="s">
        <v>461</v>
      </c>
      <c r="AU116" s="24" t="s">
        <v>83</v>
      </c>
    </row>
    <row r="117" spans="2:65" s="1" customFormat="1" ht="31.5" customHeight="1">
      <c r="B117" s="41"/>
      <c r="C117" s="193" t="s">
        <v>280</v>
      </c>
      <c r="D117" s="193" t="s">
        <v>130</v>
      </c>
      <c r="E117" s="194" t="s">
        <v>531</v>
      </c>
      <c r="F117" s="195" t="s">
        <v>532</v>
      </c>
      <c r="G117" s="196" t="s">
        <v>218</v>
      </c>
      <c r="H117" s="197">
        <v>20</v>
      </c>
      <c r="I117" s="198"/>
      <c r="J117" s="199">
        <f>ROUND(I117*H117,2)</f>
        <v>0</v>
      </c>
      <c r="K117" s="195" t="s">
        <v>134</v>
      </c>
      <c r="L117" s="61"/>
      <c r="M117" s="200" t="s">
        <v>21</v>
      </c>
      <c r="N117" s="201" t="s">
        <v>44</v>
      </c>
      <c r="O117" s="42"/>
      <c r="P117" s="202">
        <f>O117*H117</f>
        <v>0</v>
      </c>
      <c r="Q117" s="202">
        <v>1E-05</v>
      </c>
      <c r="R117" s="202">
        <f>Q117*H117</f>
        <v>0.0002</v>
      </c>
      <c r="S117" s="202">
        <v>0</v>
      </c>
      <c r="T117" s="203">
        <f>S117*H117</f>
        <v>0</v>
      </c>
      <c r="AR117" s="24" t="s">
        <v>251</v>
      </c>
      <c r="AT117" s="24" t="s">
        <v>130</v>
      </c>
      <c r="AU117" s="24" t="s">
        <v>83</v>
      </c>
      <c r="AY117" s="24" t="s">
        <v>127</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251</v>
      </c>
      <c r="BM117" s="24" t="s">
        <v>533</v>
      </c>
    </row>
    <row r="118" spans="2:47" s="1" customFormat="1" ht="72">
      <c r="B118" s="41"/>
      <c r="C118" s="63"/>
      <c r="D118" s="234" t="s">
        <v>461</v>
      </c>
      <c r="E118" s="63"/>
      <c r="F118" s="261" t="s">
        <v>530</v>
      </c>
      <c r="G118" s="63"/>
      <c r="H118" s="63"/>
      <c r="I118" s="163"/>
      <c r="J118" s="63"/>
      <c r="K118" s="63"/>
      <c r="L118" s="61"/>
      <c r="M118" s="250"/>
      <c r="N118" s="42"/>
      <c r="O118" s="42"/>
      <c r="P118" s="42"/>
      <c r="Q118" s="42"/>
      <c r="R118" s="42"/>
      <c r="S118" s="42"/>
      <c r="T118" s="78"/>
      <c r="AT118" s="24" t="s">
        <v>461</v>
      </c>
      <c r="AU118" s="24" t="s">
        <v>83</v>
      </c>
    </row>
    <row r="119" spans="2:65" s="1" customFormat="1" ht="22.5" customHeight="1">
      <c r="B119" s="41"/>
      <c r="C119" s="193" t="s">
        <v>284</v>
      </c>
      <c r="D119" s="193" t="s">
        <v>130</v>
      </c>
      <c r="E119" s="194" t="s">
        <v>534</v>
      </c>
      <c r="F119" s="195" t="s">
        <v>535</v>
      </c>
      <c r="G119" s="196" t="s">
        <v>495</v>
      </c>
      <c r="H119" s="197">
        <v>4</v>
      </c>
      <c r="I119" s="198"/>
      <c r="J119" s="199">
        <f>ROUND(I119*H119,2)</f>
        <v>0</v>
      </c>
      <c r="K119" s="195" t="s">
        <v>21</v>
      </c>
      <c r="L119" s="61"/>
      <c r="M119" s="200" t="s">
        <v>21</v>
      </c>
      <c r="N119" s="201" t="s">
        <v>44</v>
      </c>
      <c r="O119" s="42"/>
      <c r="P119" s="202">
        <f>O119*H119</f>
        <v>0</v>
      </c>
      <c r="Q119" s="202">
        <v>0</v>
      </c>
      <c r="R119" s="202">
        <f>Q119*H119</f>
        <v>0</v>
      </c>
      <c r="S119" s="202">
        <v>0</v>
      </c>
      <c r="T119" s="203">
        <f>S119*H119</f>
        <v>0</v>
      </c>
      <c r="AR119" s="24" t="s">
        <v>251</v>
      </c>
      <c r="AT119" s="24" t="s">
        <v>130</v>
      </c>
      <c r="AU119" s="24" t="s">
        <v>83</v>
      </c>
      <c r="AY119" s="24" t="s">
        <v>127</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251</v>
      </c>
      <c r="BM119" s="24" t="s">
        <v>536</v>
      </c>
    </row>
    <row r="120" spans="2:65" s="1" customFormat="1" ht="31.5" customHeight="1">
      <c r="B120" s="41"/>
      <c r="C120" s="193" t="s">
        <v>292</v>
      </c>
      <c r="D120" s="193" t="s">
        <v>130</v>
      </c>
      <c r="E120" s="194" t="s">
        <v>537</v>
      </c>
      <c r="F120" s="195" t="s">
        <v>538</v>
      </c>
      <c r="G120" s="196" t="s">
        <v>311</v>
      </c>
      <c r="H120" s="262"/>
      <c r="I120" s="198"/>
      <c r="J120" s="199">
        <f>ROUND(I120*H120,2)</f>
        <v>0</v>
      </c>
      <c r="K120" s="195" t="s">
        <v>134</v>
      </c>
      <c r="L120" s="61"/>
      <c r="M120" s="200" t="s">
        <v>21</v>
      </c>
      <c r="N120" s="201" t="s">
        <v>44</v>
      </c>
      <c r="O120" s="42"/>
      <c r="P120" s="202">
        <f>O120*H120</f>
        <v>0</v>
      </c>
      <c r="Q120" s="202">
        <v>0</v>
      </c>
      <c r="R120" s="202">
        <f>Q120*H120</f>
        <v>0</v>
      </c>
      <c r="S120" s="202">
        <v>0</v>
      </c>
      <c r="T120" s="203">
        <f>S120*H120</f>
        <v>0</v>
      </c>
      <c r="AR120" s="24" t="s">
        <v>251</v>
      </c>
      <c r="AT120" s="24" t="s">
        <v>130</v>
      </c>
      <c r="AU120" s="24" t="s">
        <v>83</v>
      </c>
      <c r="AY120" s="24" t="s">
        <v>127</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251</v>
      </c>
      <c r="BM120" s="24" t="s">
        <v>539</v>
      </c>
    </row>
    <row r="121" spans="2:47" s="1" customFormat="1" ht="108">
      <c r="B121" s="41"/>
      <c r="C121" s="63"/>
      <c r="D121" s="205" t="s">
        <v>461</v>
      </c>
      <c r="E121" s="63"/>
      <c r="F121" s="206" t="s">
        <v>540</v>
      </c>
      <c r="G121" s="63"/>
      <c r="H121" s="63"/>
      <c r="I121" s="163"/>
      <c r="J121" s="63"/>
      <c r="K121" s="63"/>
      <c r="L121" s="61"/>
      <c r="M121" s="250"/>
      <c r="N121" s="42"/>
      <c r="O121" s="42"/>
      <c r="P121" s="42"/>
      <c r="Q121" s="42"/>
      <c r="R121" s="42"/>
      <c r="S121" s="42"/>
      <c r="T121" s="78"/>
      <c r="AT121" s="24" t="s">
        <v>461</v>
      </c>
      <c r="AU121" s="24" t="s">
        <v>83</v>
      </c>
    </row>
    <row r="122" spans="2:63" s="10" customFormat="1" ht="29.85" customHeight="1">
      <c r="B122" s="176"/>
      <c r="C122" s="177"/>
      <c r="D122" s="190" t="s">
        <v>72</v>
      </c>
      <c r="E122" s="191" t="s">
        <v>541</v>
      </c>
      <c r="F122" s="191" t="s">
        <v>542</v>
      </c>
      <c r="G122" s="177"/>
      <c r="H122" s="177"/>
      <c r="I122" s="180"/>
      <c r="J122" s="192">
        <f>BK122</f>
        <v>0</v>
      </c>
      <c r="K122" s="177"/>
      <c r="L122" s="182"/>
      <c r="M122" s="183"/>
      <c r="N122" s="184"/>
      <c r="O122" s="184"/>
      <c r="P122" s="185">
        <f>SUM(P123:P160)</f>
        <v>0</v>
      </c>
      <c r="Q122" s="184"/>
      <c r="R122" s="185">
        <f>SUM(R123:R160)</f>
        <v>0.06896000000000001</v>
      </c>
      <c r="S122" s="184"/>
      <c r="T122" s="186">
        <f>SUM(T123:T160)</f>
        <v>0.07817</v>
      </c>
      <c r="AR122" s="187" t="s">
        <v>83</v>
      </c>
      <c r="AT122" s="188" t="s">
        <v>72</v>
      </c>
      <c r="AU122" s="188" t="s">
        <v>81</v>
      </c>
      <c r="AY122" s="187" t="s">
        <v>127</v>
      </c>
      <c r="BK122" s="189">
        <f>SUM(BK123:BK160)</f>
        <v>0</v>
      </c>
    </row>
    <row r="123" spans="2:65" s="1" customFormat="1" ht="22.5" customHeight="1">
      <c r="B123" s="41"/>
      <c r="C123" s="193" t="s">
        <v>297</v>
      </c>
      <c r="D123" s="193" t="s">
        <v>130</v>
      </c>
      <c r="E123" s="194" t="s">
        <v>543</v>
      </c>
      <c r="F123" s="195" t="s">
        <v>544</v>
      </c>
      <c r="G123" s="196" t="s">
        <v>133</v>
      </c>
      <c r="H123" s="197">
        <v>1</v>
      </c>
      <c r="I123" s="198"/>
      <c r="J123" s="199">
        <f>ROUND(I123*H123,2)</f>
        <v>0</v>
      </c>
      <c r="K123" s="195" t="s">
        <v>134</v>
      </c>
      <c r="L123" s="61"/>
      <c r="M123" s="200" t="s">
        <v>21</v>
      </c>
      <c r="N123" s="201" t="s">
        <v>44</v>
      </c>
      <c r="O123" s="42"/>
      <c r="P123" s="202">
        <f>O123*H123</f>
        <v>0</v>
      </c>
      <c r="Q123" s="202">
        <v>0</v>
      </c>
      <c r="R123" s="202">
        <f>Q123*H123</f>
        <v>0</v>
      </c>
      <c r="S123" s="202">
        <v>0.01933</v>
      </c>
      <c r="T123" s="203">
        <f>S123*H123</f>
        <v>0.01933</v>
      </c>
      <c r="AR123" s="24" t="s">
        <v>251</v>
      </c>
      <c r="AT123" s="24" t="s">
        <v>130</v>
      </c>
      <c r="AU123" s="24" t="s">
        <v>83</v>
      </c>
      <c r="AY123" s="24" t="s">
        <v>127</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251</v>
      </c>
      <c r="BM123" s="24" t="s">
        <v>545</v>
      </c>
    </row>
    <row r="124" spans="2:65" s="1" customFormat="1" ht="31.5" customHeight="1">
      <c r="B124" s="41"/>
      <c r="C124" s="193" t="s">
        <v>301</v>
      </c>
      <c r="D124" s="193" t="s">
        <v>130</v>
      </c>
      <c r="E124" s="194" t="s">
        <v>546</v>
      </c>
      <c r="F124" s="195" t="s">
        <v>547</v>
      </c>
      <c r="G124" s="196" t="s">
        <v>133</v>
      </c>
      <c r="H124" s="197">
        <v>1</v>
      </c>
      <c r="I124" s="198"/>
      <c r="J124" s="199">
        <f>ROUND(I124*H124,2)</f>
        <v>0</v>
      </c>
      <c r="K124" s="195" t="s">
        <v>134</v>
      </c>
      <c r="L124" s="61"/>
      <c r="M124" s="200" t="s">
        <v>21</v>
      </c>
      <c r="N124" s="201" t="s">
        <v>44</v>
      </c>
      <c r="O124" s="42"/>
      <c r="P124" s="202">
        <f>O124*H124</f>
        <v>0</v>
      </c>
      <c r="Q124" s="202">
        <v>0.01692</v>
      </c>
      <c r="R124" s="202">
        <f>Q124*H124</f>
        <v>0.01692</v>
      </c>
      <c r="S124" s="202">
        <v>0</v>
      </c>
      <c r="T124" s="203">
        <f>S124*H124</f>
        <v>0</v>
      </c>
      <c r="AR124" s="24" t="s">
        <v>251</v>
      </c>
      <c r="AT124" s="24" t="s">
        <v>130</v>
      </c>
      <c r="AU124" s="24" t="s">
        <v>83</v>
      </c>
      <c r="AY124" s="24" t="s">
        <v>127</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251</v>
      </c>
      <c r="BM124" s="24" t="s">
        <v>548</v>
      </c>
    </row>
    <row r="125" spans="2:47" s="1" customFormat="1" ht="36">
      <c r="B125" s="41"/>
      <c r="C125" s="63"/>
      <c r="D125" s="234" t="s">
        <v>461</v>
      </c>
      <c r="E125" s="63"/>
      <c r="F125" s="261" t="s">
        <v>549</v>
      </c>
      <c r="G125" s="63"/>
      <c r="H125" s="63"/>
      <c r="I125" s="163"/>
      <c r="J125" s="63"/>
      <c r="K125" s="63"/>
      <c r="L125" s="61"/>
      <c r="M125" s="250"/>
      <c r="N125" s="42"/>
      <c r="O125" s="42"/>
      <c r="P125" s="42"/>
      <c r="Q125" s="42"/>
      <c r="R125" s="42"/>
      <c r="S125" s="42"/>
      <c r="T125" s="78"/>
      <c r="AT125" s="24" t="s">
        <v>461</v>
      </c>
      <c r="AU125" s="24" t="s">
        <v>83</v>
      </c>
    </row>
    <row r="126" spans="2:65" s="1" customFormat="1" ht="31.5" customHeight="1">
      <c r="B126" s="41"/>
      <c r="C126" s="193" t="s">
        <v>308</v>
      </c>
      <c r="D126" s="193" t="s">
        <v>130</v>
      </c>
      <c r="E126" s="194" t="s">
        <v>550</v>
      </c>
      <c r="F126" s="195" t="s">
        <v>551</v>
      </c>
      <c r="G126" s="196" t="s">
        <v>133</v>
      </c>
      <c r="H126" s="197">
        <v>1</v>
      </c>
      <c r="I126" s="198"/>
      <c r="J126" s="199">
        <f>ROUND(I126*H126,2)</f>
        <v>0</v>
      </c>
      <c r="K126" s="195" t="s">
        <v>134</v>
      </c>
      <c r="L126" s="61"/>
      <c r="M126" s="200" t="s">
        <v>21</v>
      </c>
      <c r="N126" s="201" t="s">
        <v>44</v>
      </c>
      <c r="O126" s="42"/>
      <c r="P126" s="202">
        <f>O126*H126</f>
        <v>0</v>
      </c>
      <c r="Q126" s="202">
        <v>0.01587</v>
      </c>
      <c r="R126" s="202">
        <f>Q126*H126</f>
        <v>0.01587</v>
      </c>
      <c r="S126" s="202">
        <v>0</v>
      </c>
      <c r="T126" s="203">
        <f>S126*H126</f>
        <v>0</v>
      </c>
      <c r="AR126" s="24" t="s">
        <v>251</v>
      </c>
      <c r="AT126" s="24" t="s">
        <v>130</v>
      </c>
      <c r="AU126" s="24" t="s">
        <v>83</v>
      </c>
      <c r="AY126" s="24" t="s">
        <v>127</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251</v>
      </c>
      <c r="BM126" s="24" t="s">
        <v>552</v>
      </c>
    </row>
    <row r="127" spans="2:47" s="1" customFormat="1" ht="36">
      <c r="B127" s="41"/>
      <c r="C127" s="63"/>
      <c r="D127" s="234" t="s">
        <v>461</v>
      </c>
      <c r="E127" s="63"/>
      <c r="F127" s="261" t="s">
        <v>553</v>
      </c>
      <c r="G127" s="63"/>
      <c r="H127" s="63"/>
      <c r="I127" s="163"/>
      <c r="J127" s="63"/>
      <c r="K127" s="63"/>
      <c r="L127" s="61"/>
      <c r="M127" s="250"/>
      <c r="N127" s="42"/>
      <c r="O127" s="42"/>
      <c r="P127" s="42"/>
      <c r="Q127" s="42"/>
      <c r="R127" s="42"/>
      <c r="S127" s="42"/>
      <c r="T127" s="78"/>
      <c r="AT127" s="24" t="s">
        <v>461</v>
      </c>
      <c r="AU127" s="24" t="s">
        <v>83</v>
      </c>
    </row>
    <row r="128" spans="2:65" s="1" customFormat="1" ht="22.5" customHeight="1">
      <c r="B128" s="41"/>
      <c r="C128" s="193" t="s">
        <v>315</v>
      </c>
      <c r="D128" s="193" t="s">
        <v>130</v>
      </c>
      <c r="E128" s="194" t="s">
        <v>554</v>
      </c>
      <c r="F128" s="195" t="s">
        <v>555</v>
      </c>
      <c r="G128" s="196" t="s">
        <v>133</v>
      </c>
      <c r="H128" s="197">
        <v>1</v>
      </c>
      <c r="I128" s="198"/>
      <c r="J128" s="199">
        <f>ROUND(I128*H128,2)</f>
        <v>0</v>
      </c>
      <c r="K128" s="195" t="s">
        <v>134</v>
      </c>
      <c r="L128" s="61"/>
      <c r="M128" s="200" t="s">
        <v>21</v>
      </c>
      <c r="N128" s="201" t="s">
        <v>44</v>
      </c>
      <c r="O128" s="42"/>
      <c r="P128" s="202">
        <f>O128*H128</f>
        <v>0</v>
      </c>
      <c r="Q128" s="202">
        <v>0</v>
      </c>
      <c r="R128" s="202">
        <f>Q128*H128</f>
        <v>0</v>
      </c>
      <c r="S128" s="202">
        <v>0.01946</v>
      </c>
      <c r="T128" s="203">
        <f>S128*H128</f>
        <v>0.01946</v>
      </c>
      <c r="AR128" s="24" t="s">
        <v>251</v>
      </c>
      <c r="AT128" s="24" t="s">
        <v>130</v>
      </c>
      <c r="AU128" s="24" t="s">
        <v>83</v>
      </c>
      <c r="AY128" s="24" t="s">
        <v>127</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251</v>
      </c>
      <c r="BM128" s="24" t="s">
        <v>556</v>
      </c>
    </row>
    <row r="129" spans="2:65" s="1" customFormat="1" ht="31.5" customHeight="1">
      <c r="B129" s="41"/>
      <c r="C129" s="193" t="s">
        <v>319</v>
      </c>
      <c r="D129" s="193" t="s">
        <v>130</v>
      </c>
      <c r="E129" s="194" t="s">
        <v>557</v>
      </c>
      <c r="F129" s="195" t="s">
        <v>558</v>
      </c>
      <c r="G129" s="196" t="s">
        <v>133</v>
      </c>
      <c r="H129" s="197">
        <v>1</v>
      </c>
      <c r="I129" s="198"/>
      <c r="J129" s="199">
        <f>ROUND(I129*H129,2)</f>
        <v>0</v>
      </c>
      <c r="K129" s="195" t="s">
        <v>134</v>
      </c>
      <c r="L129" s="61"/>
      <c r="M129" s="200" t="s">
        <v>21</v>
      </c>
      <c r="N129" s="201" t="s">
        <v>44</v>
      </c>
      <c r="O129" s="42"/>
      <c r="P129" s="202">
        <f>O129*H129</f>
        <v>0</v>
      </c>
      <c r="Q129" s="202">
        <v>0.01726</v>
      </c>
      <c r="R129" s="202">
        <f>Q129*H129</f>
        <v>0.01726</v>
      </c>
      <c r="S129" s="202">
        <v>0</v>
      </c>
      <c r="T129" s="203">
        <f>S129*H129</f>
        <v>0</v>
      </c>
      <c r="AR129" s="24" t="s">
        <v>251</v>
      </c>
      <c r="AT129" s="24" t="s">
        <v>130</v>
      </c>
      <c r="AU129" s="24" t="s">
        <v>83</v>
      </c>
      <c r="AY129" s="24" t="s">
        <v>127</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251</v>
      </c>
      <c r="BM129" s="24" t="s">
        <v>559</v>
      </c>
    </row>
    <row r="130" spans="2:47" s="1" customFormat="1" ht="48">
      <c r="B130" s="41"/>
      <c r="C130" s="63"/>
      <c r="D130" s="234" t="s">
        <v>461</v>
      </c>
      <c r="E130" s="63"/>
      <c r="F130" s="261" t="s">
        <v>560</v>
      </c>
      <c r="G130" s="63"/>
      <c r="H130" s="63"/>
      <c r="I130" s="163"/>
      <c r="J130" s="63"/>
      <c r="K130" s="63"/>
      <c r="L130" s="61"/>
      <c r="M130" s="250"/>
      <c r="N130" s="42"/>
      <c r="O130" s="42"/>
      <c r="P130" s="42"/>
      <c r="Q130" s="42"/>
      <c r="R130" s="42"/>
      <c r="S130" s="42"/>
      <c r="T130" s="78"/>
      <c r="AT130" s="24" t="s">
        <v>461</v>
      </c>
      <c r="AU130" s="24" t="s">
        <v>83</v>
      </c>
    </row>
    <row r="131" spans="2:65" s="1" customFormat="1" ht="22.5" customHeight="1">
      <c r="B131" s="41"/>
      <c r="C131" s="193" t="s">
        <v>323</v>
      </c>
      <c r="D131" s="193" t="s">
        <v>130</v>
      </c>
      <c r="E131" s="194" t="s">
        <v>561</v>
      </c>
      <c r="F131" s="195" t="s">
        <v>562</v>
      </c>
      <c r="G131" s="196" t="s">
        <v>133</v>
      </c>
      <c r="H131" s="197">
        <v>1</v>
      </c>
      <c r="I131" s="198"/>
      <c r="J131" s="199">
        <f>ROUND(I131*H131,2)</f>
        <v>0</v>
      </c>
      <c r="K131" s="195" t="s">
        <v>134</v>
      </c>
      <c r="L131" s="61"/>
      <c r="M131" s="200" t="s">
        <v>21</v>
      </c>
      <c r="N131" s="201" t="s">
        <v>44</v>
      </c>
      <c r="O131" s="42"/>
      <c r="P131" s="202">
        <f>O131*H131</f>
        <v>0</v>
      </c>
      <c r="Q131" s="202">
        <v>0.00034</v>
      </c>
      <c r="R131" s="202">
        <f>Q131*H131</f>
        <v>0.00034</v>
      </c>
      <c r="S131" s="202">
        <v>0</v>
      </c>
      <c r="T131" s="203">
        <f>S131*H131</f>
        <v>0</v>
      </c>
      <c r="AR131" s="24" t="s">
        <v>251</v>
      </c>
      <c r="AT131" s="24" t="s">
        <v>130</v>
      </c>
      <c r="AU131" s="24" t="s">
        <v>83</v>
      </c>
      <c r="AY131" s="24" t="s">
        <v>127</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251</v>
      </c>
      <c r="BM131" s="24" t="s">
        <v>563</v>
      </c>
    </row>
    <row r="132" spans="2:47" s="1" customFormat="1" ht="48">
      <c r="B132" s="41"/>
      <c r="C132" s="63"/>
      <c r="D132" s="234" t="s">
        <v>461</v>
      </c>
      <c r="E132" s="63"/>
      <c r="F132" s="261" t="s">
        <v>564</v>
      </c>
      <c r="G132" s="63"/>
      <c r="H132" s="63"/>
      <c r="I132" s="163"/>
      <c r="J132" s="63"/>
      <c r="K132" s="63"/>
      <c r="L132" s="61"/>
      <c r="M132" s="250"/>
      <c r="N132" s="42"/>
      <c r="O132" s="42"/>
      <c r="P132" s="42"/>
      <c r="Q132" s="42"/>
      <c r="R132" s="42"/>
      <c r="S132" s="42"/>
      <c r="T132" s="78"/>
      <c r="AT132" s="24" t="s">
        <v>461</v>
      </c>
      <c r="AU132" s="24" t="s">
        <v>83</v>
      </c>
    </row>
    <row r="133" spans="2:65" s="1" customFormat="1" ht="31.5" customHeight="1">
      <c r="B133" s="41"/>
      <c r="C133" s="193" t="s">
        <v>327</v>
      </c>
      <c r="D133" s="193" t="s">
        <v>130</v>
      </c>
      <c r="E133" s="194" t="s">
        <v>565</v>
      </c>
      <c r="F133" s="195" t="s">
        <v>566</v>
      </c>
      <c r="G133" s="196" t="s">
        <v>133</v>
      </c>
      <c r="H133" s="197">
        <v>1</v>
      </c>
      <c r="I133" s="198"/>
      <c r="J133" s="199">
        <f aca="true" t="shared" si="0" ref="J133:J138">ROUND(I133*H133,2)</f>
        <v>0</v>
      </c>
      <c r="K133" s="195" t="s">
        <v>134</v>
      </c>
      <c r="L133" s="61"/>
      <c r="M133" s="200" t="s">
        <v>21</v>
      </c>
      <c r="N133" s="201" t="s">
        <v>44</v>
      </c>
      <c r="O133" s="42"/>
      <c r="P133" s="202">
        <f aca="true" t="shared" si="1" ref="P133:P138">O133*H133</f>
        <v>0</v>
      </c>
      <c r="Q133" s="202">
        <v>0</v>
      </c>
      <c r="R133" s="202">
        <f aca="true" t="shared" si="2" ref="R133:R138">Q133*H133</f>
        <v>0</v>
      </c>
      <c r="S133" s="202">
        <v>0.0347</v>
      </c>
      <c r="T133" s="203">
        <f aca="true" t="shared" si="3" ref="T133:T138">S133*H133</f>
        <v>0.0347</v>
      </c>
      <c r="AR133" s="24" t="s">
        <v>251</v>
      </c>
      <c r="AT133" s="24" t="s">
        <v>130</v>
      </c>
      <c r="AU133" s="24" t="s">
        <v>83</v>
      </c>
      <c r="AY133" s="24" t="s">
        <v>127</v>
      </c>
      <c r="BE133" s="204">
        <f aca="true" t="shared" si="4" ref="BE133:BE138">IF(N133="základní",J133,0)</f>
        <v>0</v>
      </c>
      <c r="BF133" s="204">
        <f aca="true" t="shared" si="5" ref="BF133:BF138">IF(N133="snížená",J133,0)</f>
        <v>0</v>
      </c>
      <c r="BG133" s="204">
        <f aca="true" t="shared" si="6" ref="BG133:BG138">IF(N133="zákl. přenesená",J133,0)</f>
        <v>0</v>
      </c>
      <c r="BH133" s="204">
        <f aca="true" t="shared" si="7" ref="BH133:BH138">IF(N133="sníž. přenesená",J133,0)</f>
        <v>0</v>
      </c>
      <c r="BI133" s="204">
        <f aca="true" t="shared" si="8" ref="BI133:BI138">IF(N133="nulová",J133,0)</f>
        <v>0</v>
      </c>
      <c r="BJ133" s="24" t="s">
        <v>81</v>
      </c>
      <c r="BK133" s="204">
        <f aca="true" t="shared" si="9" ref="BK133:BK138">ROUND(I133*H133,2)</f>
        <v>0</v>
      </c>
      <c r="BL133" s="24" t="s">
        <v>251</v>
      </c>
      <c r="BM133" s="24" t="s">
        <v>567</v>
      </c>
    </row>
    <row r="134" spans="2:65" s="1" customFormat="1" ht="22.5" customHeight="1">
      <c r="B134" s="41"/>
      <c r="C134" s="193" t="s">
        <v>305</v>
      </c>
      <c r="D134" s="193" t="s">
        <v>130</v>
      </c>
      <c r="E134" s="194" t="s">
        <v>568</v>
      </c>
      <c r="F134" s="195" t="s">
        <v>569</v>
      </c>
      <c r="G134" s="196" t="s">
        <v>206</v>
      </c>
      <c r="H134" s="197">
        <v>1</v>
      </c>
      <c r="I134" s="198"/>
      <c r="J134" s="199">
        <f t="shared" si="0"/>
        <v>0</v>
      </c>
      <c r="K134" s="195" t="s">
        <v>134</v>
      </c>
      <c r="L134" s="61"/>
      <c r="M134" s="200" t="s">
        <v>21</v>
      </c>
      <c r="N134" s="201" t="s">
        <v>44</v>
      </c>
      <c r="O134" s="42"/>
      <c r="P134" s="202">
        <f t="shared" si="1"/>
        <v>0</v>
      </c>
      <c r="Q134" s="202">
        <v>0.00022</v>
      </c>
      <c r="R134" s="202">
        <f t="shared" si="2"/>
        <v>0.00022</v>
      </c>
      <c r="S134" s="202">
        <v>0</v>
      </c>
      <c r="T134" s="203">
        <f t="shared" si="3"/>
        <v>0</v>
      </c>
      <c r="AR134" s="24" t="s">
        <v>251</v>
      </c>
      <c r="AT134" s="24" t="s">
        <v>130</v>
      </c>
      <c r="AU134" s="24" t="s">
        <v>83</v>
      </c>
      <c r="AY134" s="24" t="s">
        <v>127</v>
      </c>
      <c r="BE134" s="204">
        <f t="shared" si="4"/>
        <v>0</v>
      </c>
      <c r="BF134" s="204">
        <f t="shared" si="5"/>
        <v>0</v>
      </c>
      <c r="BG134" s="204">
        <f t="shared" si="6"/>
        <v>0</v>
      </c>
      <c r="BH134" s="204">
        <f t="shared" si="7"/>
        <v>0</v>
      </c>
      <c r="BI134" s="204">
        <f t="shared" si="8"/>
        <v>0</v>
      </c>
      <c r="BJ134" s="24" t="s">
        <v>81</v>
      </c>
      <c r="BK134" s="204">
        <f t="shared" si="9"/>
        <v>0</v>
      </c>
      <c r="BL134" s="24" t="s">
        <v>251</v>
      </c>
      <c r="BM134" s="24" t="s">
        <v>570</v>
      </c>
    </row>
    <row r="135" spans="2:65" s="1" customFormat="1" ht="22.5" customHeight="1">
      <c r="B135" s="41"/>
      <c r="C135" s="193" t="s">
        <v>336</v>
      </c>
      <c r="D135" s="193" t="s">
        <v>130</v>
      </c>
      <c r="E135" s="194" t="s">
        <v>571</v>
      </c>
      <c r="F135" s="195" t="s">
        <v>572</v>
      </c>
      <c r="G135" s="196" t="s">
        <v>133</v>
      </c>
      <c r="H135" s="197">
        <v>2</v>
      </c>
      <c r="I135" s="198"/>
      <c r="J135" s="199">
        <f t="shared" si="0"/>
        <v>0</v>
      </c>
      <c r="K135" s="195" t="s">
        <v>134</v>
      </c>
      <c r="L135" s="61"/>
      <c r="M135" s="200" t="s">
        <v>21</v>
      </c>
      <c r="N135" s="201" t="s">
        <v>44</v>
      </c>
      <c r="O135" s="42"/>
      <c r="P135" s="202">
        <f t="shared" si="1"/>
        <v>0</v>
      </c>
      <c r="Q135" s="202">
        <v>0.0003</v>
      </c>
      <c r="R135" s="202">
        <f t="shared" si="2"/>
        <v>0.0006</v>
      </c>
      <c r="S135" s="202">
        <v>0</v>
      </c>
      <c r="T135" s="203">
        <f t="shared" si="3"/>
        <v>0</v>
      </c>
      <c r="AR135" s="24" t="s">
        <v>251</v>
      </c>
      <c r="AT135" s="24" t="s">
        <v>130</v>
      </c>
      <c r="AU135" s="24" t="s">
        <v>83</v>
      </c>
      <c r="AY135" s="24" t="s">
        <v>127</v>
      </c>
      <c r="BE135" s="204">
        <f t="shared" si="4"/>
        <v>0</v>
      </c>
      <c r="BF135" s="204">
        <f t="shared" si="5"/>
        <v>0</v>
      </c>
      <c r="BG135" s="204">
        <f t="shared" si="6"/>
        <v>0</v>
      </c>
      <c r="BH135" s="204">
        <f t="shared" si="7"/>
        <v>0</v>
      </c>
      <c r="BI135" s="204">
        <f t="shared" si="8"/>
        <v>0</v>
      </c>
      <c r="BJ135" s="24" t="s">
        <v>81</v>
      </c>
      <c r="BK135" s="204">
        <f t="shared" si="9"/>
        <v>0</v>
      </c>
      <c r="BL135" s="24" t="s">
        <v>251</v>
      </c>
      <c r="BM135" s="24" t="s">
        <v>573</v>
      </c>
    </row>
    <row r="136" spans="2:65" s="1" customFormat="1" ht="22.5" customHeight="1">
      <c r="B136" s="41"/>
      <c r="C136" s="193" t="s">
        <v>342</v>
      </c>
      <c r="D136" s="193" t="s">
        <v>130</v>
      </c>
      <c r="E136" s="194" t="s">
        <v>574</v>
      </c>
      <c r="F136" s="195" t="s">
        <v>575</v>
      </c>
      <c r="G136" s="196" t="s">
        <v>133</v>
      </c>
      <c r="H136" s="197">
        <v>1</v>
      </c>
      <c r="I136" s="198"/>
      <c r="J136" s="199">
        <f t="shared" si="0"/>
        <v>0</v>
      </c>
      <c r="K136" s="195" t="s">
        <v>134</v>
      </c>
      <c r="L136" s="61"/>
      <c r="M136" s="200" t="s">
        <v>21</v>
      </c>
      <c r="N136" s="201" t="s">
        <v>44</v>
      </c>
      <c r="O136" s="42"/>
      <c r="P136" s="202">
        <f t="shared" si="1"/>
        <v>0</v>
      </c>
      <c r="Q136" s="202">
        <v>0.00013</v>
      </c>
      <c r="R136" s="202">
        <f t="shared" si="2"/>
        <v>0.00013</v>
      </c>
      <c r="S136" s="202">
        <v>0</v>
      </c>
      <c r="T136" s="203">
        <f t="shared" si="3"/>
        <v>0</v>
      </c>
      <c r="AR136" s="24" t="s">
        <v>251</v>
      </c>
      <c r="AT136" s="24" t="s">
        <v>130</v>
      </c>
      <c r="AU136" s="24" t="s">
        <v>83</v>
      </c>
      <c r="AY136" s="24" t="s">
        <v>127</v>
      </c>
      <c r="BE136" s="204">
        <f t="shared" si="4"/>
        <v>0</v>
      </c>
      <c r="BF136" s="204">
        <f t="shared" si="5"/>
        <v>0</v>
      </c>
      <c r="BG136" s="204">
        <f t="shared" si="6"/>
        <v>0</v>
      </c>
      <c r="BH136" s="204">
        <f t="shared" si="7"/>
        <v>0</v>
      </c>
      <c r="BI136" s="204">
        <f t="shared" si="8"/>
        <v>0</v>
      </c>
      <c r="BJ136" s="24" t="s">
        <v>81</v>
      </c>
      <c r="BK136" s="204">
        <f t="shared" si="9"/>
        <v>0</v>
      </c>
      <c r="BL136" s="24" t="s">
        <v>251</v>
      </c>
      <c r="BM136" s="24" t="s">
        <v>576</v>
      </c>
    </row>
    <row r="137" spans="2:65" s="1" customFormat="1" ht="22.5" customHeight="1">
      <c r="B137" s="41"/>
      <c r="C137" s="193" t="s">
        <v>346</v>
      </c>
      <c r="D137" s="193" t="s">
        <v>130</v>
      </c>
      <c r="E137" s="194" t="s">
        <v>577</v>
      </c>
      <c r="F137" s="195" t="s">
        <v>578</v>
      </c>
      <c r="G137" s="196" t="s">
        <v>133</v>
      </c>
      <c r="H137" s="197">
        <v>3</v>
      </c>
      <c r="I137" s="198"/>
      <c r="J137" s="199">
        <f t="shared" si="0"/>
        <v>0</v>
      </c>
      <c r="K137" s="195" t="s">
        <v>134</v>
      </c>
      <c r="L137" s="61"/>
      <c r="M137" s="200" t="s">
        <v>21</v>
      </c>
      <c r="N137" s="201" t="s">
        <v>44</v>
      </c>
      <c r="O137" s="42"/>
      <c r="P137" s="202">
        <f t="shared" si="1"/>
        <v>0</v>
      </c>
      <c r="Q137" s="202">
        <v>0</v>
      </c>
      <c r="R137" s="202">
        <f t="shared" si="2"/>
        <v>0</v>
      </c>
      <c r="S137" s="202">
        <v>0.00156</v>
      </c>
      <c r="T137" s="203">
        <f t="shared" si="3"/>
        <v>0.00468</v>
      </c>
      <c r="AR137" s="24" t="s">
        <v>251</v>
      </c>
      <c r="AT137" s="24" t="s">
        <v>130</v>
      </c>
      <c r="AU137" s="24" t="s">
        <v>83</v>
      </c>
      <c r="AY137" s="24" t="s">
        <v>127</v>
      </c>
      <c r="BE137" s="204">
        <f t="shared" si="4"/>
        <v>0</v>
      </c>
      <c r="BF137" s="204">
        <f t="shared" si="5"/>
        <v>0</v>
      </c>
      <c r="BG137" s="204">
        <f t="shared" si="6"/>
        <v>0</v>
      </c>
      <c r="BH137" s="204">
        <f t="shared" si="7"/>
        <v>0</v>
      </c>
      <c r="BI137" s="204">
        <f t="shared" si="8"/>
        <v>0</v>
      </c>
      <c r="BJ137" s="24" t="s">
        <v>81</v>
      </c>
      <c r="BK137" s="204">
        <f t="shared" si="9"/>
        <v>0</v>
      </c>
      <c r="BL137" s="24" t="s">
        <v>251</v>
      </c>
      <c r="BM137" s="24" t="s">
        <v>579</v>
      </c>
    </row>
    <row r="138" spans="2:65" s="1" customFormat="1" ht="22.5" customHeight="1">
      <c r="B138" s="41"/>
      <c r="C138" s="193" t="s">
        <v>359</v>
      </c>
      <c r="D138" s="193" t="s">
        <v>130</v>
      </c>
      <c r="E138" s="194" t="s">
        <v>580</v>
      </c>
      <c r="F138" s="195" t="s">
        <v>581</v>
      </c>
      <c r="G138" s="196" t="s">
        <v>133</v>
      </c>
      <c r="H138" s="197">
        <v>1</v>
      </c>
      <c r="I138" s="198"/>
      <c r="J138" s="199">
        <f t="shared" si="0"/>
        <v>0</v>
      </c>
      <c r="K138" s="195" t="s">
        <v>134</v>
      </c>
      <c r="L138" s="61"/>
      <c r="M138" s="200" t="s">
        <v>21</v>
      </c>
      <c r="N138" s="201" t="s">
        <v>44</v>
      </c>
      <c r="O138" s="42"/>
      <c r="P138" s="202">
        <f t="shared" si="1"/>
        <v>0</v>
      </c>
      <c r="Q138" s="202">
        <v>0.0018</v>
      </c>
      <c r="R138" s="202">
        <f t="shared" si="2"/>
        <v>0.0018</v>
      </c>
      <c r="S138" s="202">
        <v>0</v>
      </c>
      <c r="T138" s="203">
        <f t="shared" si="3"/>
        <v>0</v>
      </c>
      <c r="AR138" s="24" t="s">
        <v>251</v>
      </c>
      <c r="AT138" s="24" t="s">
        <v>130</v>
      </c>
      <c r="AU138" s="24" t="s">
        <v>83</v>
      </c>
      <c r="AY138" s="24" t="s">
        <v>127</v>
      </c>
      <c r="BE138" s="204">
        <f t="shared" si="4"/>
        <v>0</v>
      </c>
      <c r="BF138" s="204">
        <f t="shared" si="5"/>
        <v>0</v>
      </c>
      <c r="BG138" s="204">
        <f t="shared" si="6"/>
        <v>0</v>
      </c>
      <c r="BH138" s="204">
        <f t="shared" si="7"/>
        <v>0</v>
      </c>
      <c r="BI138" s="204">
        <f t="shared" si="8"/>
        <v>0</v>
      </c>
      <c r="BJ138" s="24" t="s">
        <v>81</v>
      </c>
      <c r="BK138" s="204">
        <f t="shared" si="9"/>
        <v>0</v>
      </c>
      <c r="BL138" s="24" t="s">
        <v>251</v>
      </c>
      <c r="BM138" s="24" t="s">
        <v>582</v>
      </c>
    </row>
    <row r="139" spans="2:47" s="1" customFormat="1" ht="24">
      <c r="B139" s="41"/>
      <c r="C139" s="63"/>
      <c r="D139" s="234" t="s">
        <v>461</v>
      </c>
      <c r="E139" s="63"/>
      <c r="F139" s="261" t="s">
        <v>583</v>
      </c>
      <c r="G139" s="63"/>
      <c r="H139" s="63"/>
      <c r="I139" s="163"/>
      <c r="J139" s="63"/>
      <c r="K139" s="63"/>
      <c r="L139" s="61"/>
      <c r="M139" s="250"/>
      <c r="N139" s="42"/>
      <c r="O139" s="42"/>
      <c r="P139" s="42"/>
      <c r="Q139" s="42"/>
      <c r="R139" s="42"/>
      <c r="S139" s="42"/>
      <c r="T139" s="78"/>
      <c r="AT139" s="24" t="s">
        <v>461</v>
      </c>
      <c r="AU139" s="24" t="s">
        <v>83</v>
      </c>
    </row>
    <row r="140" spans="2:65" s="1" customFormat="1" ht="22.5" customHeight="1">
      <c r="B140" s="41"/>
      <c r="C140" s="193" t="s">
        <v>363</v>
      </c>
      <c r="D140" s="193" t="s">
        <v>130</v>
      </c>
      <c r="E140" s="194" t="s">
        <v>584</v>
      </c>
      <c r="F140" s="195" t="s">
        <v>585</v>
      </c>
      <c r="G140" s="196" t="s">
        <v>206</v>
      </c>
      <c r="H140" s="197">
        <v>1</v>
      </c>
      <c r="I140" s="198"/>
      <c r="J140" s="199">
        <f>ROUND(I140*H140,2)</f>
        <v>0</v>
      </c>
      <c r="K140" s="195" t="s">
        <v>134</v>
      </c>
      <c r="L140" s="61"/>
      <c r="M140" s="200" t="s">
        <v>21</v>
      </c>
      <c r="N140" s="201" t="s">
        <v>44</v>
      </c>
      <c r="O140" s="42"/>
      <c r="P140" s="202">
        <f>O140*H140</f>
        <v>0</v>
      </c>
      <c r="Q140" s="202">
        <v>0.00016</v>
      </c>
      <c r="R140" s="202">
        <f>Q140*H140</f>
        <v>0.00016</v>
      </c>
      <c r="S140" s="202">
        <v>0</v>
      </c>
      <c r="T140" s="203">
        <f>S140*H140</f>
        <v>0</v>
      </c>
      <c r="AR140" s="24" t="s">
        <v>251</v>
      </c>
      <c r="AT140" s="24" t="s">
        <v>130</v>
      </c>
      <c r="AU140" s="24" t="s">
        <v>83</v>
      </c>
      <c r="AY140" s="24" t="s">
        <v>127</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251</v>
      </c>
      <c r="BM140" s="24" t="s">
        <v>586</v>
      </c>
    </row>
    <row r="141" spans="2:47" s="1" customFormat="1" ht="24">
      <c r="B141" s="41"/>
      <c r="C141" s="63"/>
      <c r="D141" s="234" t="s">
        <v>461</v>
      </c>
      <c r="E141" s="63"/>
      <c r="F141" s="261" t="s">
        <v>587</v>
      </c>
      <c r="G141" s="63"/>
      <c r="H141" s="63"/>
      <c r="I141" s="163"/>
      <c r="J141" s="63"/>
      <c r="K141" s="63"/>
      <c r="L141" s="61"/>
      <c r="M141" s="250"/>
      <c r="N141" s="42"/>
      <c r="O141" s="42"/>
      <c r="P141" s="42"/>
      <c r="Q141" s="42"/>
      <c r="R141" s="42"/>
      <c r="S141" s="42"/>
      <c r="T141" s="78"/>
      <c r="AT141" s="24" t="s">
        <v>461</v>
      </c>
      <c r="AU141" s="24" t="s">
        <v>83</v>
      </c>
    </row>
    <row r="142" spans="2:65" s="1" customFormat="1" ht="22.5" customHeight="1">
      <c r="B142" s="41"/>
      <c r="C142" s="193" t="s">
        <v>367</v>
      </c>
      <c r="D142" s="193" t="s">
        <v>130</v>
      </c>
      <c r="E142" s="194" t="s">
        <v>588</v>
      </c>
      <c r="F142" s="195" t="s">
        <v>589</v>
      </c>
      <c r="G142" s="196" t="s">
        <v>133</v>
      </c>
      <c r="H142" s="197">
        <v>1</v>
      </c>
      <c r="I142" s="198"/>
      <c r="J142" s="199">
        <f>ROUND(I142*H142,2)</f>
        <v>0</v>
      </c>
      <c r="K142" s="195" t="s">
        <v>134</v>
      </c>
      <c r="L142" s="61"/>
      <c r="M142" s="200" t="s">
        <v>21</v>
      </c>
      <c r="N142" s="201" t="s">
        <v>44</v>
      </c>
      <c r="O142" s="42"/>
      <c r="P142" s="202">
        <f>O142*H142</f>
        <v>0</v>
      </c>
      <c r="Q142" s="202">
        <v>0.00354</v>
      </c>
      <c r="R142" s="202">
        <f>Q142*H142</f>
        <v>0.00354</v>
      </c>
      <c r="S142" s="202">
        <v>0</v>
      </c>
      <c r="T142" s="203">
        <f>S142*H142</f>
        <v>0</v>
      </c>
      <c r="AR142" s="24" t="s">
        <v>251</v>
      </c>
      <c r="AT142" s="24" t="s">
        <v>130</v>
      </c>
      <c r="AU142" s="24" t="s">
        <v>83</v>
      </c>
      <c r="AY142" s="24" t="s">
        <v>127</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251</v>
      </c>
      <c r="BM142" s="24" t="s">
        <v>590</v>
      </c>
    </row>
    <row r="143" spans="2:47" s="1" customFormat="1" ht="24">
      <c r="B143" s="41"/>
      <c r="C143" s="63"/>
      <c r="D143" s="234" t="s">
        <v>461</v>
      </c>
      <c r="E143" s="63"/>
      <c r="F143" s="261" t="s">
        <v>591</v>
      </c>
      <c r="G143" s="63"/>
      <c r="H143" s="63"/>
      <c r="I143" s="163"/>
      <c r="J143" s="63"/>
      <c r="K143" s="63"/>
      <c r="L143" s="61"/>
      <c r="M143" s="250"/>
      <c r="N143" s="42"/>
      <c r="O143" s="42"/>
      <c r="P143" s="42"/>
      <c r="Q143" s="42"/>
      <c r="R143" s="42"/>
      <c r="S143" s="42"/>
      <c r="T143" s="78"/>
      <c r="AT143" s="24" t="s">
        <v>461</v>
      </c>
      <c r="AU143" s="24" t="s">
        <v>83</v>
      </c>
    </row>
    <row r="144" spans="2:65" s="1" customFormat="1" ht="22.5" customHeight="1">
      <c r="B144" s="41"/>
      <c r="C144" s="193" t="s">
        <v>371</v>
      </c>
      <c r="D144" s="193" t="s">
        <v>130</v>
      </c>
      <c r="E144" s="194" t="s">
        <v>592</v>
      </c>
      <c r="F144" s="195" t="s">
        <v>593</v>
      </c>
      <c r="G144" s="196" t="s">
        <v>206</v>
      </c>
      <c r="H144" s="197">
        <v>1</v>
      </c>
      <c r="I144" s="198"/>
      <c r="J144" s="199">
        <f>ROUND(I144*H144,2)</f>
        <v>0</v>
      </c>
      <c r="K144" s="195" t="s">
        <v>134</v>
      </c>
      <c r="L144" s="61"/>
      <c r="M144" s="200" t="s">
        <v>21</v>
      </c>
      <c r="N144" s="201" t="s">
        <v>44</v>
      </c>
      <c r="O144" s="42"/>
      <c r="P144" s="202">
        <f>O144*H144</f>
        <v>0</v>
      </c>
      <c r="Q144" s="202">
        <v>0.00023</v>
      </c>
      <c r="R144" s="202">
        <f>Q144*H144</f>
        <v>0.00023</v>
      </c>
      <c r="S144" s="202">
        <v>0</v>
      </c>
      <c r="T144" s="203">
        <f>S144*H144</f>
        <v>0</v>
      </c>
      <c r="AR144" s="24" t="s">
        <v>251</v>
      </c>
      <c r="AT144" s="24" t="s">
        <v>130</v>
      </c>
      <c r="AU144" s="24" t="s">
        <v>83</v>
      </c>
      <c r="AY144" s="24" t="s">
        <v>127</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251</v>
      </c>
      <c r="BM144" s="24" t="s">
        <v>594</v>
      </c>
    </row>
    <row r="145" spans="2:47" s="1" customFormat="1" ht="72">
      <c r="B145" s="41"/>
      <c r="C145" s="63"/>
      <c r="D145" s="234" t="s">
        <v>461</v>
      </c>
      <c r="E145" s="63"/>
      <c r="F145" s="261" t="s">
        <v>595</v>
      </c>
      <c r="G145" s="63"/>
      <c r="H145" s="63"/>
      <c r="I145" s="163"/>
      <c r="J145" s="63"/>
      <c r="K145" s="63"/>
      <c r="L145" s="61"/>
      <c r="M145" s="250"/>
      <c r="N145" s="42"/>
      <c r="O145" s="42"/>
      <c r="P145" s="42"/>
      <c r="Q145" s="42"/>
      <c r="R145" s="42"/>
      <c r="S145" s="42"/>
      <c r="T145" s="78"/>
      <c r="AT145" s="24" t="s">
        <v>461</v>
      </c>
      <c r="AU145" s="24" t="s">
        <v>83</v>
      </c>
    </row>
    <row r="146" spans="2:65" s="1" customFormat="1" ht="31.5" customHeight="1">
      <c r="B146" s="41"/>
      <c r="C146" s="193" t="s">
        <v>375</v>
      </c>
      <c r="D146" s="193" t="s">
        <v>130</v>
      </c>
      <c r="E146" s="194" t="s">
        <v>596</v>
      </c>
      <c r="F146" s="195" t="s">
        <v>597</v>
      </c>
      <c r="G146" s="196" t="s">
        <v>206</v>
      </c>
      <c r="H146" s="197">
        <v>1</v>
      </c>
      <c r="I146" s="198"/>
      <c r="J146" s="199">
        <f>ROUND(I146*H146,2)</f>
        <v>0</v>
      </c>
      <c r="K146" s="195" t="s">
        <v>134</v>
      </c>
      <c r="L146" s="61"/>
      <c r="M146" s="200" t="s">
        <v>21</v>
      </c>
      <c r="N146" s="201" t="s">
        <v>44</v>
      </c>
      <c r="O146" s="42"/>
      <c r="P146" s="202">
        <f>O146*H146</f>
        <v>0</v>
      </c>
      <c r="Q146" s="202">
        <v>0.00047</v>
      </c>
      <c r="R146" s="202">
        <f>Q146*H146</f>
        <v>0.00047</v>
      </c>
      <c r="S146" s="202">
        <v>0</v>
      </c>
      <c r="T146" s="203">
        <f>S146*H146</f>
        <v>0</v>
      </c>
      <c r="AR146" s="24" t="s">
        <v>251</v>
      </c>
      <c r="AT146" s="24" t="s">
        <v>130</v>
      </c>
      <c r="AU146" s="24" t="s">
        <v>83</v>
      </c>
      <c r="AY146" s="24" t="s">
        <v>127</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251</v>
      </c>
      <c r="BM146" s="24" t="s">
        <v>598</v>
      </c>
    </row>
    <row r="147" spans="2:47" s="1" customFormat="1" ht="72">
      <c r="B147" s="41"/>
      <c r="C147" s="63"/>
      <c r="D147" s="234" t="s">
        <v>461</v>
      </c>
      <c r="E147" s="63"/>
      <c r="F147" s="261" t="s">
        <v>595</v>
      </c>
      <c r="G147" s="63"/>
      <c r="H147" s="63"/>
      <c r="I147" s="163"/>
      <c r="J147" s="63"/>
      <c r="K147" s="63"/>
      <c r="L147" s="61"/>
      <c r="M147" s="250"/>
      <c r="N147" s="42"/>
      <c r="O147" s="42"/>
      <c r="P147" s="42"/>
      <c r="Q147" s="42"/>
      <c r="R147" s="42"/>
      <c r="S147" s="42"/>
      <c r="T147" s="78"/>
      <c r="AT147" s="24" t="s">
        <v>461</v>
      </c>
      <c r="AU147" s="24" t="s">
        <v>83</v>
      </c>
    </row>
    <row r="148" spans="2:65" s="1" customFormat="1" ht="22.5" customHeight="1">
      <c r="B148" s="41"/>
      <c r="C148" s="193" t="s">
        <v>381</v>
      </c>
      <c r="D148" s="193" t="s">
        <v>130</v>
      </c>
      <c r="E148" s="194" t="s">
        <v>599</v>
      </c>
      <c r="F148" s="195" t="s">
        <v>600</v>
      </c>
      <c r="G148" s="196" t="s">
        <v>206</v>
      </c>
      <c r="H148" s="197">
        <v>1</v>
      </c>
      <c r="I148" s="198"/>
      <c r="J148" s="199">
        <f>ROUND(I148*H148,2)</f>
        <v>0</v>
      </c>
      <c r="K148" s="195" t="s">
        <v>134</v>
      </c>
      <c r="L148" s="61"/>
      <c r="M148" s="200" t="s">
        <v>21</v>
      </c>
      <c r="N148" s="201" t="s">
        <v>44</v>
      </c>
      <c r="O148" s="42"/>
      <c r="P148" s="202">
        <f>O148*H148</f>
        <v>0</v>
      </c>
      <c r="Q148" s="202">
        <v>0.00028</v>
      </c>
      <c r="R148" s="202">
        <f>Q148*H148</f>
        <v>0.00028</v>
      </c>
      <c r="S148" s="202">
        <v>0</v>
      </c>
      <c r="T148" s="203">
        <f>S148*H148</f>
        <v>0</v>
      </c>
      <c r="AR148" s="24" t="s">
        <v>251</v>
      </c>
      <c r="AT148" s="24" t="s">
        <v>130</v>
      </c>
      <c r="AU148" s="24" t="s">
        <v>83</v>
      </c>
      <c r="AY148" s="24" t="s">
        <v>127</v>
      </c>
      <c r="BE148" s="204">
        <f>IF(N148="základní",J148,0)</f>
        <v>0</v>
      </c>
      <c r="BF148" s="204">
        <f>IF(N148="snížená",J148,0)</f>
        <v>0</v>
      </c>
      <c r="BG148" s="204">
        <f>IF(N148="zákl. přenesená",J148,0)</f>
        <v>0</v>
      </c>
      <c r="BH148" s="204">
        <f>IF(N148="sníž. přenesená",J148,0)</f>
        <v>0</v>
      </c>
      <c r="BI148" s="204">
        <f>IF(N148="nulová",J148,0)</f>
        <v>0</v>
      </c>
      <c r="BJ148" s="24" t="s">
        <v>81</v>
      </c>
      <c r="BK148" s="204">
        <f>ROUND(I148*H148,2)</f>
        <v>0</v>
      </c>
      <c r="BL148" s="24" t="s">
        <v>251</v>
      </c>
      <c r="BM148" s="24" t="s">
        <v>601</v>
      </c>
    </row>
    <row r="149" spans="2:47" s="1" customFormat="1" ht="72">
      <c r="B149" s="41"/>
      <c r="C149" s="63"/>
      <c r="D149" s="234" t="s">
        <v>461</v>
      </c>
      <c r="E149" s="63"/>
      <c r="F149" s="261" t="s">
        <v>595</v>
      </c>
      <c r="G149" s="63"/>
      <c r="H149" s="63"/>
      <c r="I149" s="163"/>
      <c r="J149" s="63"/>
      <c r="K149" s="63"/>
      <c r="L149" s="61"/>
      <c r="M149" s="250"/>
      <c r="N149" s="42"/>
      <c r="O149" s="42"/>
      <c r="P149" s="42"/>
      <c r="Q149" s="42"/>
      <c r="R149" s="42"/>
      <c r="S149" s="42"/>
      <c r="T149" s="78"/>
      <c r="AT149" s="24" t="s">
        <v>461</v>
      </c>
      <c r="AU149" s="24" t="s">
        <v>83</v>
      </c>
    </row>
    <row r="150" spans="2:65" s="1" customFormat="1" ht="22.5" customHeight="1">
      <c r="B150" s="41"/>
      <c r="C150" s="193" t="s">
        <v>385</v>
      </c>
      <c r="D150" s="193" t="s">
        <v>130</v>
      </c>
      <c r="E150" s="194" t="s">
        <v>602</v>
      </c>
      <c r="F150" s="195" t="s">
        <v>603</v>
      </c>
      <c r="G150" s="196" t="s">
        <v>206</v>
      </c>
      <c r="H150" s="197">
        <v>4</v>
      </c>
      <c r="I150" s="198"/>
      <c r="J150" s="199">
        <f>ROUND(I150*H150,2)</f>
        <v>0</v>
      </c>
      <c r="K150" s="195" t="s">
        <v>134</v>
      </c>
      <c r="L150" s="61"/>
      <c r="M150" s="200" t="s">
        <v>21</v>
      </c>
      <c r="N150" s="201" t="s">
        <v>44</v>
      </c>
      <c r="O150" s="42"/>
      <c r="P150" s="202">
        <f>O150*H150</f>
        <v>0</v>
      </c>
      <c r="Q150" s="202">
        <v>0.00031</v>
      </c>
      <c r="R150" s="202">
        <f>Q150*H150</f>
        <v>0.00124</v>
      </c>
      <c r="S150" s="202">
        <v>0</v>
      </c>
      <c r="T150" s="203">
        <f>S150*H150</f>
        <v>0</v>
      </c>
      <c r="AR150" s="24" t="s">
        <v>251</v>
      </c>
      <c r="AT150" s="24" t="s">
        <v>130</v>
      </c>
      <c r="AU150" s="24" t="s">
        <v>83</v>
      </c>
      <c r="AY150" s="24" t="s">
        <v>127</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251</v>
      </c>
      <c r="BM150" s="24" t="s">
        <v>604</v>
      </c>
    </row>
    <row r="151" spans="2:65" s="1" customFormat="1" ht="31.5" customHeight="1">
      <c r="B151" s="41"/>
      <c r="C151" s="193" t="s">
        <v>389</v>
      </c>
      <c r="D151" s="193" t="s">
        <v>130</v>
      </c>
      <c r="E151" s="194" t="s">
        <v>605</v>
      </c>
      <c r="F151" s="195" t="s">
        <v>606</v>
      </c>
      <c r="G151" s="196" t="s">
        <v>133</v>
      </c>
      <c r="H151" s="197">
        <v>1</v>
      </c>
      <c r="I151" s="198"/>
      <c r="J151" s="199">
        <f>ROUND(I151*H151,2)</f>
        <v>0</v>
      </c>
      <c r="K151" s="195" t="s">
        <v>134</v>
      </c>
      <c r="L151" s="61"/>
      <c r="M151" s="200" t="s">
        <v>21</v>
      </c>
      <c r="N151" s="201" t="s">
        <v>44</v>
      </c>
      <c r="O151" s="42"/>
      <c r="P151" s="202">
        <f>O151*H151</f>
        <v>0</v>
      </c>
      <c r="Q151" s="202">
        <v>0.0092</v>
      </c>
      <c r="R151" s="202">
        <f>Q151*H151</f>
        <v>0.0092</v>
      </c>
      <c r="S151" s="202">
        <v>0</v>
      </c>
      <c r="T151" s="203">
        <f>S151*H151</f>
        <v>0</v>
      </c>
      <c r="AR151" s="24" t="s">
        <v>251</v>
      </c>
      <c r="AT151" s="24" t="s">
        <v>130</v>
      </c>
      <c r="AU151" s="24" t="s">
        <v>83</v>
      </c>
      <c r="AY151" s="24" t="s">
        <v>127</v>
      </c>
      <c r="BE151" s="204">
        <f>IF(N151="základní",J151,0)</f>
        <v>0</v>
      </c>
      <c r="BF151" s="204">
        <f>IF(N151="snížená",J151,0)</f>
        <v>0</v>
      </c>
      <c r="BG151" s="204">
        <f>IF(N151="zákl. přenesená",J151,0)</f>
        <v>0</v>
      </c>
      <c r="BH151" s="204">
        <f>IF(N151="sníž. přenesená",J151,0)</f>
        <v>0</v>
      </c>
      <c r="BI151" s="204">
        <f>IF(N151="nulová",J151,0)</f>
        <v>0</v>
      </c>
      <c r="BJ151" s="24" t="s">
        <v>81</v>
      </c>
      <c r="BK151" s="204">
        <f>ROUND(I151*H151,2)</f>
        <v>0</v>
      </c>
      <c r="BL151" s="24" t="s">
        <v>251</v>
      </c>
      <c r="BM151" s="24" t="s">
        <v>607</v>
      </c>
    </row>
    <row r="152" spans="2:47" s="1" customFormat="1" ht="48">
      <c r="B152" s="41"/>
      <c r="C152" s="63"/>
      <c r="D152" s="234" t="s">
        <v>461</v>
      </c>
      <c r="E152" s="63"/>
      <c r="F152" s="261" t="s">
        <v>608</v>
      </c>
      <c r="G152" s="63"/>
      <c r="H152" s="63"/>
      <c r="I152" s="163"/>
      <c r="J152" s="63"/>
      <c r="K152" s="63"/>
      <c r="L152" s="61"/>
      <c r="M152" s="250"/>
      <c r="N152" s="42"/>
      <c r="O152" s="42"/>
      <c r="P152" s="42"/>
      <c r="Q152" s="42"/>
      <c r="R152" s="42"/>
      <c r="S152" s="42"/>
      <c r="T152" s="78"/>
      <c r="AT152" s="24" t="s">
        <v>461</v>
      </c>
      <c r="AU152" s="24" t="s">
        <v>83</v>
      </c>
    </row>
    <row r="153" spans="2:65" s="1" customFormat="1" ht="22.5" customHeight="1">
      <c r="B153" s="41"/>
      <c r="C153" s="193" t="s">
        <v>395</v>
      </c>
      <c r="D153" s="193" t="s">
        <v>130</v>
      </c>
      <c r="E153" s="194" t="s">
        <v>609</v>
      </c>
      <c r="F153" s="195" t="s">
        <v>610</v>
      </c>
      <c r="G153" s="196" t="s">
        <v>133</v>
      </c>
      <c r="H153" s="197">
        <v>1</v>
      </c>
      <c r="I153" s="198"/>
      <c r="J153" s="199">
        <f>ROUND(I153*H153,2)</f>
        <v>0</v>
      </c>
      <c r="K153" s="195" t="s">
        <v>134</v>
      </c>
      <c r="L153" s="61"/>
      <c r="M153" s="200" t="s">
        <v>21</v>
      </c>
      <c r="N153" s="201" t="s">
        <v>44</v>
      </c>
      <c r="O153" s="42"/>
      <c r="P153" s="202">
        <f>O153*H153</f>
        <v>0</v>
      </c>
      <c r="Q153" s="202">
        <v>0.0005</v>
      </c>
      <c r="R153" s="202">
        <f>Q153*H153</f>
        <v>0.0005</v>
      </c>
      <c r="S153" s="202">
        <v>0</v>
      </c>
      <c r="T153" s="203">
        <f>S153*H153</f>
        <v>0</v>
      </c>
      <c r="AR153" s="24" t="s">
        <v>251</v>
      </c>
      <c r="AT153" s="24" t="s">
        <v>130</v>
      </c>
      <c r="AU153" s="24" t="s">
        <v>83</v>
      </c>
      <c r="AY153" s="24" t="s">
        <v>127</v>
      </c>
      <c r="BE153" s="204">
        <f>IF(N153="základní",J153,0)</f>
        <v>0</v>
      </c>
      <c r="BF153" s="204">
        <f>IF(N153="snížená",J153,0)</f>
        <v>0</v>
      </c>
      <c r="BG153" s="204">
        <f>IF(N153="zákl. přenesená",J153,0)</f>
        <v>0</v>
      </c>
      <c r="BH153" s="204">
        <f>IF(N153="sníž. přenesená",J153,0)</f>
        <v>0</v>
      </c>
      <c r="BI153" s="204">
        <f>IF(N153="nulová",J153,0)</f>
        <v>0</v>
      </c>
      <c r="BJ153" s="24" t="s">
        <v>81</v>
      </c>
      <c r="BK153" s="204">
        <f>ROUND(I153*H153,2)</f>
        <v>0</v>
      </c>
      <c r="BL153" s="24" t="s">
        <v>251</v>
      </c>
      <c r="BM153" s="24" t="s">
        <v>611</v>
      </c>
    </row>
    <row r="154" spans="2:65" s="1" customFormat="1" ht="31.5" customHeight="1">
      <c r="B154" s="41"/>
      <c r="C154" s="193" t="s">
        <v>399</v>
      </c>
      <c r="D154" s="193" t="s">
        <v>130</v>
      </c>
      <c r="E154" s="194" t="s">
        <v>612</v>
      </c>
      <c r="F154" s="195" t="s">
        <v>613</v>
      </c>
      <c r="G154" s="196" t="s">
        <v>206</v>
      </c>
      <c r="H154" s="197">
        <v>1</v>
      </c>
      <c r="I154" s="198"/>
      <c r="J154" s="199">
        <f>ROUND(I154*H154,2)</f>
        <v>0</v>
      </c>
      <c r="K154" s="195" t="s">
        <v>134</v>
      </c>
      <c r="L154" s="61"/>
      <c r="M154" s="200" t="s">
        <v>21</v>
      </c>
      <c r="N154" s="201" t="s">
        <v>44</v>
      </c>
      <c r="O154" s="42"/>
      <c r="P154" s="202">
        <f>O154*H154</f>
        <v>0</v>
      </c>
      <c r="Q154" s="202">
        <v>0.0002</v>
      </c>
      <c r="R154" s="202">
        <f>Q154*H154</f>
        <v>0.0002</v>
      </c>
      <c r="S154" s="202">
        <v>0</v>
      </c>
      <c r="T154" s="203">
        <f>S154*H154</f>
        <v>0</v>
      </c>
      <c r="AR154" s="24" t="s">
        <v>251</v>
      </c>
      <c r="AT154" s="24" t="s">
        <v>130</v>
      </c>
      <c r="AU154" s="24" t="s">
        <v>83</v>
      </c>
      <c r="AY154" s="24" t="s">
        <v>127</v>
      </c>
      <c r="BE154" s="204">
        <f>IF(N154="základní",J154,0)</f>
        <v>0</v>
      </c>
      <c r="BF154" s="204">
        <f>IF(N154="snížená",J154,0)</f>
        <v>0</v>
      </c>
      <c r="BG154" s="204">
        <f>IF(N154="zákl. přenesená",J154,0)</f>
        <v>0</v>
      </c>
      <c r="BH154" s="204">
        <f>IF(N154="sníž. přenesená",J154,0)</f>
        <v>0</v>
      </c>
      <c r="BI154" s="204">
        <f>IF(N154="nulová",J154,0)</f>
        <v>0</v>
      </c>
      <c r="BJ154" s="24" t="s">
        <v>81</v>
      </c>
      <c r="BK154" s="204">
        <f>ROUND(I154*H154,2)</f>
        <v>0</v>
      </c>
      <c r="BL154" s="24" t="s">
        <v>251</v>
      </c>
      <c r="BM154" s="24" t="s">
        <v>614</v>
      </c>
    </row>
    <row r="155" spans="2:65" s="1" customFormat="1" ht="22.5" customHeight="1">
      <c r="B155" s="41"/>
      <c r="C155" s="193" t="s">
        <v>404</v>
      </c>
      <c r="D155" s="193" t="s">
        <v>130</v>
      </c>
      <c r="E155" s="194" t="s">
        <v>615</v>
      </c>
      <c r="F155" s="195" t="s">
        <v>616</v>
      </c>
      <c r="G155" s="196" t="s">
        <v>133</v>
      </c>
      <c r="H155" s="197">
        <v>1</v>
      </c>
      <c r="I155" s="198"/>
      <c r="J155" s="199">
        <f>ROUND(I155*H155,2)</f>
        <v>0</v>
      </c>
      <c r="K155" s="195" t="s">
        <v>21</v>
      </c>
      <c r="L155" s="61"/>
      <c r="M155" s="200" t="s">
        <v>21</v>
      </c>
      <c r="N155" s="201" t="s">
        <v>44</v>
      </c>
      <c r="O155" s="42"/>
      <c r="P155" s="202">
        <f>O155*H155</f>
        <v>0</v>
      </c>
      <c r="Q155" s="202">
        <v>0</v>
      </c>
      <c r="R155" s="202">
        <f>Q155*H155</f>
        <v>0</v>
      </c>
      <c r="S155" s="202">
        <v>0</v>
      </c>
      <c r="T155" s="203">
        <f>S155*H155</f>
        <v>0</v>
      </c>
      <c r="AR155" s="24" t="s">
        <v>251</v>
      </c>
      <c r="AT155" s="24" t="s">
        <v>130</v>
      </c>
      <c r="AU155" s="24" t="s">
        <v>83</v>
      </c>
      <c r="AY155" s="24" t="s">
        <v>127</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251</v>
      </c>
      <c r="BM155" s="24" t="s">
        <v>617</v>
      </c>
    </row>
    <row r="156" spans="2:47" s="1" customFormat="1" ht="36">
      <c r="B156" s="41"/>
      <c r="C156" s="63"/>
      <c r="D156" s="234" t="s">
        <v>149</v>
      </c>
      <c r="E156" s="63"/>
      <c r="F156" s="261" t="s">
        <v>618</v>
      </c>
      <c r="G156" s="63"/>
      <c r="H156" s="63"/>
      <c r="I156" s="163"/>
      <c r="J156" s="63"/>
      <c r="K156" s="63"/>
      <c r="L156" s="61"/>
      <c r="M156" s="250"/>
      <c r="N156" s="42"/>
      <c r="O156" s="42"/>
      <c r="P156" s="42"/>
      <c r="Q156" s="42"/>
      <c r="R156" s="42"/>
      <c r="S156" s="42"/>
      <c r="T156" s="78"/>
      <c r="AT156" s="24" t="s">
        <v>149</v>
      </c>
      <c r="AU156" s="24" t="s">
        <v>83</v>
      </c>
    </row>
    <row r="157" spans="2:65" s="1" customFormat="1" ht="22.5" customHeight="1">
      <c r="B157" s="41"/>
      <c r="C157" s="193" t="s">
        <v>410</v>
      </c>
      <c r="D157" s="193" t="s">
        <v>130</v>
      </c>
      <c r="E157" s="194" t="s">
        <v>619</v>
      </c>
      <c r="F157" s="195" t="s">
        <v>620</v>
      </c>
      <c r="G157" s="196" t="s">
        <v>133</v>
      </c>
      <c r="H157" s="197">
        <v>1</v>
      </c>
      <c r="I157" s="198"/>
      <c r="J157" s="199">
        <f>ROUND(I157*H157,2)</f>
        <v>0</v>
      </c>
      <c r="K157" s="195" t="s">
        <v>21</v>
      </c>
      <c r="L157" s="61"/>
      <c r="M157" s="200" t="s">
        <v>21</v>
      </c>
      <c r="N157" s="201" t="s">
        <v>44</v>
      </c>
      <c r="O157" s="42"/>
      <c r="P157" s="202">
        <f>O157*H157</f>
        <v>0</v>
      </c>
      <c r="Q157" s="202">
        <v>0</v>
      </c>
      <c r="R157" s="202">
        <f>Q157*H157</f>
        <v>0</v>
      </c>
      <c r="S157" s="202">
        <v>0</v>
      </c>
      <c r="T157" s="203">
        <f>S157*H157</f>
        <v>0</v>
      </c>
      <c r="AR157" s="24" t="s">
        <v>251</v>
      </c>
      <c r="AT157" s="24" t="s">
        <v>130</v>
      </c>
      <c r="AU157" s="24" t="s">
        <v>83</v>
      </c>
      <c r="AY157" s="24" t="s">
        <v>127</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251</v>
      </c>
      <c r="BM157" s="24" t="s">
        <v>621</v>
      </c>
    </row>
    <row r="158" spans="2:65" s="1" customFormat="1" ht="22.5" customHeight="1">
      <c r="B158" s="41"/>
      <c r="C158" s="193" t="s">
        <v>414</v>
      </c>
      <c r="D158" s="193" t="s">
        <v>130</v>
      </c>
      <c r="E158" s="194" t="s">
        <v>622</v>
      </c>
      <c r="F158" s="195" t="s">
        <v>623</v>
      </c>
      <c r="G158" s="196" t="s">
        <v>206</v>
      </c>
      <c r="H158" s="197">
        <v>1</v>
      </c>
      <c r="I158" s="198"/>
      <c r="J158" s="199">
        <f>ROUND(I158*H158,2)</f>
        <v>0</v>
      </c>
      <c r="K158" s="195" t="s">
        <v>21</v>
      </c>
      <c r="L158" s="61"/>
      <c r="M158" s="200" t="s">
        <v>21</v>
      </c>
      <c r="N158" s="201" t="s">
        <v>44</v>
      </c>
      <c r="O158" s="42"/>
      <c r="P158" s="202">
        <f>O158*H158</f>
        <v>0</v>
      </c>
      <c r="Q158" s="202">
        <v>0</v>
      </c>
      <c r="R158" s="202">
        <f>Q158*H158</f>
        <v>0</v>
      </c>
      <c r="S158" s="202">
        <v>0</v>
      </c>
      <c r="T158" s="203">
        <f>S158*H158</f>
        <v>0</v>
      </c>
      <c r="AR158" s="24" t="s">
        <v>251</v>
      </c>
      <c r="AT158" s="24" t="s">
        <v>130</v>
      </c>
      <c r="AU158" s="24" t="s">
        <v>83</v>
      </c>
      <c r="AY158" s="24" t="s">
        <v>127</v>
      </c>
      <c r="BE158" s="204">
        <f>IF(N158="základní",J158,0)</f>
        <v>0</v>
      </c>
      <c r="BF158" s="204">
        <f>IF(N158="snížená",J158,0)</f>
        <v>0</v>
      </c>
      <c r="BG158" s="204">
        <f>IF(N158="zákl. přenesená",J158,0)</f>
        <v>0</v>
      </c>
      <c r="BH158" s="204">
        <f>IF(N158="sníž. přenesená",J158,0)</f>
        <v>0</v>
      </c>
      <c r="BI158" s="204">
        <f>IF(N158="nulová",J158,0)</f>
        <v>0</v>
      </c>
      <c r="BJ158" s="24" t="s">
        <v>81</v>
      </c>
      <c r="BK158" s="204">
        <f>ROUND(I158*H158,2)</f>
        <v>0</v>
      </c>
      <c r="BL158" s="24" t="s">
        <v>251</v>
      </c>
      <c r="BM158" s="24" t="s">
        <v>624</v>
      </c>
    </row>
    <row r="159" spans="2:65" s="1" customFormat="1" ht="31.5" customHeight="1">
      <c r="B159" s="41"/>
      <c r="C159" s="193" t="s">
        <v>419</v>
      </c>
      <c r="D159" s="193" t="s">
        <v>130</v>
      </c>
      <c r="E159" s="194" t="s">
        <v>625</v>
      </c>
      <c r="F159" s="195" t="s">
        <v>626</v>
      </c>
      <c r="G159" s="196" t="s">
        <v>311</v>
      </c>
      <c r="H159" s="262"/>
      <c r="I159" s="198"/>
      <c r="J159" s="199">
        <f>ROUND(I159*H159,2)</f>
        <v>0</v>
      </c>
      <c r="K159" s="195" t="s">
        <v>134</v>
      </c>
      <c r="L159" s="61"/>
      <c r="M159" s="200" t="s">
        <v>21</v>
      </c>
      <c r="N159" s="201" t="s">
        <v>44</v>
      </c>
      <c r="O159" s="42"/>
      <c r="P159" s="202">
        <f>O159*H159</f>
        <v>0</v>
      </c>
      <c r="Q159" s="202">
        <v>0</v>
      </c>
      <c r="R159" s="202">
        <f>Q159*H159</f>
        <v>0</v>
      </c>
      <c r="S159" s="202">
        <v>0</v>
      </c>
      <c r="T159" s="203">
        <f>S159*H159</f>
        <v>0</v>
      </c>
      <c r="AR159" s="24" t="s">
        <v>251</v>
      </c>
      <c r="AT159" s="24" t="s">
        <v>130</v>
      </c>
      <c r="AU159" s="24" t="s">
        <v>83</v>
      </c>
      <c r="AY159" s="24" t="s">
        <v>127</v>
      </c>
      <c r="BE159" s="204">
        <f>IF(N159="základní",J159,0)</f>
        <v>0</v>
      </c>
      <c r="BF159" s="204">
        <f>IF(N159="snížená",J159,0)</f>
        <v>0</v>
      </c>
      <c r="BG159" s="204">
        <f>IF(N159="zákl. přenesená",J159,0)</f>
        <v>0</v>
      </c>
      <c r="BH159" s="204">
        <f>IF(N159="sníž. přenesená",J159,0)</f>
        <v>0</v>
      </c>
      <c r="BI159" s="204">
        <f>IF(N159="nulová",J159,0)</f>
        <v>0</v>
      </c>
      <c r="BJ159" s="24" t="s">
        <v>81</v>
      </c>
      <c r="BK159" s="204">
        <f>ROUND(I159*H159,2)</f>
        <v>0</v>
      </c>
      <c r="BL159" s="24" t="s">
        <v>251</v>
      </c>
      <c r="BM159" s="24" t="s">
        <v>627</v>
      </c>
    </row>
    <row r="160" spans="2:47" s="1" customFormat="1" ht="108">
      <c r="B160" s="41"/>
      <c r="C160" s="63"/>
      <c r="D160" s="205" t="s">
        <v>461</v>
      </c>
      <c r="E160" s="63"/>
      <c r="F160" s="206" t="s">
        <v>628</v>
      </c>
      <c r="G160" s="63"/>
      <c r="H160" s="63"/>
      <c r="I160" s="163"/>
      <c r="J160" s="63"/>
      <c r="K160" s="63"/>
      <c r="L160" s="61"/>
      <c r="M160" s="207"/>
      <c r="N160" s="208"/>
      <c r="O160" s="208"/>
      <c r="P160" s="208"/>
      <c r="Q160" s="208"/>
      <c r="R160" s="208"/>
      <c r="S160" s="208"/>
      <c r="T160" s="209"/>
      <c r="AT160" s="24" t="s">
        <v>461</v>
      </c>
      <c r="AU160" s="24" t="s">
        <v>83</v>
      </c>
    </row>
    <row r="161" spans="2:12" s="1" customFormat="1" ht="6.9" customHeight="1">
      <c r="B161" s="56"/>
      <c r="C161" s="57"/>
      <c r="D161" s="57"/>
      <c r="E161" s="57"/>
      <c r="F161" s="57"/>
      <c r="G161" s="57"/>
      <c r="H161" s="57"/>
      <c r="I161" s="139"/>
      <c r="J161" s="57"/>
      <c r="K161" s="57"/>
      <c r="L161" s="61"/>
    </row>
  </sheetData>
  <sheetProtection algorithmName="SHA-512" hashValue="ApUjKpkXc2cWcPxc/D0EAa6rnGf0aHECO1p/ovX5z//KGENhyZ1r1StPnbSTFBEutQweJ54nfHyZjDngD6L39w==" saltValue="qOQLURpGfWKCceWmMiNtjQ==" spinCount="100000" sheet="1" objects="1" scenarios="1" formatCells="0" formatColumns="0" formatRows="0" sort="0" autoFilter="0"/>
  <autoFilter ref="C79:K160"/>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93</v>
      </c>
      <c r="G1" s="400" t="s">
        <v>94</v>
      </c>
      <c r="H1" s="400"/>
      <c r="I1" s="115"/>
      <c r="J1" s="114" t="s">
        <v>95</v>
      </c>
      <c r="K1" s="113" t="s">
        <v>96</v>
      </c>
      <c r="L1" s="114" t="s">
        <v>97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92"/>
      <c r="M2" s="392"/>
      <c r="N2" s="392"/>
      <c r="O2" s="392"/>
      <c r="P2" s="392"/>
      <c r="Q2" s="392"/>
      <c r="R2" s="392"/>
      <c r="S2" s="392"/>
      <c r="T2" s="392"/>
      <c r="U2" s="392"/>
      <c r="V2" s="392"/>
      <c r="AT2" s="24" t="s">
        <v>92</v>
      </c>
    </row>
    <row r="3" spans="2:46" ht="6.9" customHeight="1">
      <c r="B3" s="25"/>
      <c r="C3" s="26"/>
      <c r="D3" s="26"/>
      <c r="E3" s="26"/>
      <c r="F3" s="26"/>
      <c r="G3" s="26"/>
      <c r="H3" s="26"/>
      <c r="I3" s="116"/>
      <c r="J3" s="26"/>
      <c r="K3" s="27"/>
      <c r="AT3" s="24" t="s">
        <v>83</v>
      </c>
    </row>
    <row r="4" spans="2:46" ht="36.9" customHeight="1">
      <c r="B4" s="28"/>
      <c r="C4" s="29"/>
      <c r="D4" s="30" t="s">
        <v>98</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22.5" customHeight="1">
      <c r="B7" s="28"/>
      <c r="C7" s="29"/>
      <c r="D7" s="29"/>
      <c r="E7" s="393" t="str">
        <f>'Rekapitulace stavby'!K6</f>
        <v>Obnova budovy NZM Praha - rekonstrukce šatny údržby</v>
      </c>
      <c r="F7" s="394"/>
      <c r="G7" s="394"/>
      <c r="H7" s="394"/>
      <c r="I7" s="117"/>
      <c r="J7" s="29"/>
      <c r="K7" s="31"/>
    </row>
    <row r="8" spans="2:11" s="1" customFormat="1" ht="13.2">
      <c r="B8" s="41"/>
      <c r="C8" s="42"/>
      <c r="D8" s="37" t="s">
        <v>99</v>
      </c>
      <c r="E8" s="42"/>
      <c r="F8" s="42"/>
      <c r="G8" s="42"/>
      <c r="H8" s="42"/>
      <c r="I8" s="118"/>
      <c r="J8" s="42"/>
      <c r="K8" s="45"/>
    </row>
    <row r="9" spans="2:11" s="1" customFormat="1" ht="36.9" customHeight="1">
      <c r="B9" s="41"/>
      <c r="C9" s="42"/>
      <c r="D9" s="42"/>
      <c r="E9" s="395" t="s">
        <v>629</v>
      </c>
      <c r="F9" s="396"/>
      <c r="G9" s="396"/>
      <c r="H9" s="396"/>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21</v>
      </c>
      <c r="G11" s="42"/>
      <c r="H11" s="42"/>
      <c r="I11" s="119" t="s">
        <v>22</v>
      </c>
      <c r="J11" s="35" t="s">
        <v>21</v>
      </c>
      <c r="K11" s="45"/>
    </row>
    <row r="12" spans="2:11" s="1" customFormat="1" ht="14.4" customHeight="1">
      <c r="B12" s="41"/>
      <c r="C12" s="42"/>
      <c r="D12" s="37" t="s">
        <v>23</v>
      </c>
      <c r="E12" s="42"/>
      <c r="F12" s="35" t="s">
        <v>101</v>
      </c>
      <c r="G12" s="42"/>
      <c r="H12" s="42"/>
      <c r="I12" s="119" t="s">
        <v>25</v>
      </c>
      <c r="J12" s="120" t="str">
        <f>'Rekapitulace stavby'!AN8</f>
        <v>16. 9. 2019</v>
      </c>
      <c r="K12" s="45"/>
    </row>
    <row r="13" spans="2:11" s="1" customFormat="1" ht="10.8" customHeight="1">
      <c r="B13" s="41"/>
      <c r="C13" s="42"/>
      <c r="D13" s="42"/>
      <c r="E13" s="42"/>
      <c r="F13" s="42"/>
      <c r="G13" s="42"/>
      <c r="H13" s="42"/>
      <c r="I13" s="118"/>
      <c r="J13" s="42"/>
      <c r="K13" s="45"/>
    </row>
    <row r="14" spans="2:11" s="1" customFormat="1" ht="14.4" customHeight="1">
      <c r="B14" s="41"/>
      <c r="C14" s="42"/>
      <c r="D14" s="37" t="s">
        <v>27</v>
      </c>
      <c r="E14" s="42"/>
      <c r="F14" s="42"/>
      <c r="G14" s="42"/>
      <c r="H14" s="42"/>
      <c r="I14" s="119" t="s">
        <v>28</v>
      </c>
      <c r="J14" s="35" t="str">
        <f>IF('Rekapitulace stavby'!AN10="","",'Rekapitulace stavby'!AN10)</f>
        <v>75075741</v>
      </c>
      <c r="K14" s="45"/>
    </row>
    <row r="15" spans="2:11" s="1" customFormat="1" ht="18" customHeight="1">
      <c r="B15" s="41"/>
      <c r="C15" s="42"/>
      <c r="D15" s="42"/>
      <c r="E15" s="35" t="str">
        <f>IF('Rekapitulace stavby'!E11="","",'Rekapitulace stavby'!E11)</f>
        <v>Národní zemědělské muzeum, Kostelní 44, Praha 7</v>
      </c>
      <c r="F15" s="42"/>
      <c r="G15" s="42"/>
      <c r="H15" s="42"/>
      <c r="I15" s="119" t="s">
        <v>31</v>
      </c>
      <c r="J15" s="35" t="str">
        <f>IF('Rekapitulace stavby'!AN11="","",'Rekapitulace stavby'!AN11)</f>
        <v/>
      </c>
      <c r="K15" s="45"/>
    </row>
    <row r="16" spans="2:11" s="1" customFormat="1" ht="6.9" customHeight="1">
      <c r="B16" s="41"/>
      <c r="C16" s="42"/>
      <c r="D16" s="42"/>
      <c r="E16" s="42"/>
      <c r="F16" s="42"/>
      <c r="G16" s="42"/>
      <c r="H16" s="42"/>
      <c r="I16" s="118"/>
      <c r="J16" s="42"/>
      <c r="K16" s="45"/>
    </row>
    <row r="17" spans="2:11" s="1" customFormat="1" ht="14.4" customHeight="1">
      <c r="B17" s="41"/>
      <c r="C17" s="42"/>
      <c r="D17" s="37" t="s">
        <v>32</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34</v>
      </c>
      <c r="E20" s="42"/>
      <c r="F20" s="42"/>
      <c r="G20" s="42"/>
      <c r="H20" s="42"/>
      <c r="I20" s="119" t="s">
        <v>28</v>
      </c>
      <c r="J20" s="35" t="str">
        <f>IF('Rekapitulace stavby'!AN16="","",'Rekapitulace stavby'!AN16)</f>
        <v>15939006</v>
      </c>
      <c r="K20" s="45"/>
    </row>
    <row r="21" spans="2:11" s="1" customFormat="1" ht="18" customHeight="1">
      <c r="B21" s="41"/>
      <c r="C21" s="42"/>
      <c r="D21" s="42"/>
      <c r="E21" s="35" t="str">
        <f>IF('Rekapitulace stavby'!E17="","",'Rekapitulace stavby'!E17)</f>
        <v>ARCH TECH, K Noskovně 148, Praha 6</v>
      </c>
      <c r="F21" s="42"/>
      <c r="G21" s="42"/>
      <c r="H21" s="42"/>
      <c r="I21" s="119" t="s">
        <v>31</v>
      </c>
      <c r="J21" s="35" t="str">
        <f>IF('Rekapitulace stavby'!AN17="","",'Rekapitulace stavby'!AN17)</f>
        <v/>
      </c>
      <c r="K21" s="45"/>
    </row>
    <row r="22" spans="2:11" s="1" customFormat="1" ht="6.9" customHeight="1">
      <c r="B22" s="41"/>
      <c r="C22" s="42"/>
      <c r="D22" s="42"/>
      <c r="E22" s="42"/>
      <c r="F22" s="42"/>
      <c r="G22" s="42"/>
      <c r="H22" s="42"/>
      <c r="I22" s="118"/>
      <c r="J22" s="42"/>
      <c r="K22" s="45"/>
    </row>
    <row r="23" spans="2:11" s="1" customFormat="1" ht="14.4" customHeight="1">
      <c r="B23" s="41"/>
      <c r="C23" s="42"/>
      <c r="D23" s="37" t="s">
        <v>38</v>
      </c>
      <c r="E23" s="42"/>
      <c r="F23" s="42"/>
      <c r="G23" s="42"/>
      <c r="H23" s="42"/>
      <c r="I23" s="118"/>
      <c r="J23" s="42"/>
      <c r="K23" s="45"/>
    </row>
    <row r="24" spans="2:11" s="6" customFormat="1" ht="22.5" customHeight="1">
      <c r="B24" s="121"/>
      <c r="C24" s="122"/>
      <c r="D24" s="122"/>
      <c r="E24" s="362" t="s">
        <v>21</v>
      </c>
      <c r="F24" s="362"/>
      <c r="G24" s="362"/>
      <c r="H24" s="362"/>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ROUND(J82,2)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41</v>
      </c>
      <c r="G29" s="42"/>
      <c r="H29" s="42"/>
      <c r="I29" s="129" t="s">
        <v>40</v>
      </c>
      <c r="J29" s="46" t="s">
        <v>42</v>
      </c>
      <c r="K29" s="45"/>
    </row>
    <row r="30" spans="2:11" s="1" customFormat="1" ht="14.4" customHeight="1">
      <c r="B30" s="41"/>
      <c r="C30" s="42"/>
      <c r="D30" s="49" t="s">
        <v>43</v>
      </c>
      <c r="E30" s="49" t="s">
        <v>44</v>
      </c>
      <c r="F30" s="130">
        <f>ROUND(SUM(BE82:BE128),2)</f>
        <v>0</v>
      </c>
      <c r="G30" s="42"/>
      <c r="H30" s="42"/>
      <c r="I30" s="131">
        <v>0.21</v>
      </c>
      <c r="J30" s="130">
        <f>ROUND(ROUND((SUM(BE82:BE128)),2)*I30,2)</f>
        <v>0</v>
      </c>
      <c r="K30" s="45"/>
    </row>
    <row r="31" spans="2:11" s="1" customFormat="1" ht="14.4" customHeight="1">
      <c r="B31" s="41"/>
      <c r="C31" s="42"/>
      <c r="D31" s="42"/>
      <c r="E31" s="49" t="s">
        <v>45</v>
      </c>
      <c r="F31" s="130">
        <f>ROUND(SUM(BF82:BF128),2)</f>
        <v>0</v>
      </c>
      <c r="G31" s="42"/>
      <c r="H31" s="42"/>
      <c r="I31" s="131">
        <v>0.15</v>
      </c>
      <c r="J31" s="130">
        <f>ROUND(ROUND((SUM(BF82:BF128)),2)*I31,2)</f>
        <v>0</v>
      </c>
      <c r="K31" s="45"/>
    </row>
    <row r="32" spans="2:11" s="1" customFormat="1" ht="14.4" customHeight="1" hidden="1">
      <c r="B32" s="41"/>
      <c r="C32" s="42"/>
      <c r="D32" s="42"/>
      <c r="E32" s="49" t="s">
        <v>46</v>
      </c>
      <c r="F32" s="130">
        <f>ROUND(SUM(BG82:BG128),2)</f>
        <v>0</v>
      </c>
      <c r="G32" s="42"/>
      <c r="H32" s="42"/>
      <c r="I32" s="131">
        <v>0.21</v>
      </c>
      <c r="J32" s="130">
        <v>0</v>
      </c>
      <c r="K32" s="45"/>
    </row>
    <row r="33" spans="2:11" s="1" customFormat="1" ht="14.4" customHeight="1" hidden="1">
      <c r="B33" s="41"/>
      <c r="C33" s="42"/>
      <c r="D33" s="42"/>
      <c r="E33" s="49" t="s">
        <v>47</v>
      </c>
      <c r="F33" s="130">
        <f>ROUND(SUM(BH82:BH128),2)</f>
        <v>0</v>
      </c>
      <c r="G33" s="42"/>
      <c r="H33" s="42"/>
      <c r="I33" s="131">
        <v>0.15</v>
      </c>
      <c r="J33" s="130">
        <v>0</v>
      </c>
      <c r="K33" s="45"/>
    </row>
    <row r="34" spans="2:11" s="1" customFormat="1" ht="14.4" customHeight="1" hidden="1">
      <c r="B34" s="41"/>
      <c r="C34" s="42"/>
      <c r="D34" s="42"/>
      <c r="E34" s="49" t="s">
        <v>48</v>
      </c>
      <c r="F34" s="130">
        <f>ROUND(SUM(BI82:BI128),2)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102</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3" t="str">
        <f>E7</f>
        <v>Obnova budovy NZM Praha - rekonstrukce šatny údržby</v>
      </c>
      <c r="F45" s="394"/>
      <c r="G45" s="394"/>
      <c r="H45" s="394"/>
      <c r="I45" s="118"/>
      <c r="J45" s="42"/>
      <c r="K45" s="45"/>
    </row>
    <row r="46" spans="2:11" s="1" customFormat="1" ht="14.4" customHeight="1">
      <c r="B46" s="41"/>
      <c r="C46" s="37" t="s">
        <v>99</v>
      </c>
      <c r="D46" s="42"/>
      <c r="E46" s="42"/>
      <c r="F46" s="42"/>
      <c r="G46" s="42"/>
      <c r="H46" s="42"/>
      <c r="I46" s="118"/>
      <c r="J46" s="42"/>
      <c r="K46" s="45"/>
    </row>
    <row r="47" spans="2:11" s="1" customFormat="1" ht="23.25" customHeight="1">
      <c r="B47" s="41"/>
      <c r="C47" s="42"/>
      <c r="D47" s="42"/>
      <c r="E47" s="395" t="str">
        <f>E9</f>
        <v>SO 01e - Elektroinstalace</v>
      </c>
      <c r="F47" s="396"/>
      <c r="G47" s="396"/>
      <c r="H47" s="396"/>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16. 9. 2019</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Národní zemědělské muzeum, Kostelní 44, Praha 7</v>
      </c>
      <c r="G51" s="42"/>
      <c r="H51" s="42"/>
      <c r="I51" s="119" t="s">
        <v>34</v>
      </c>
      <c r="J51" s="35" t="str">
        <f>E21</f>
        <v>ARCH TECH, K Noskovně 148, Praha 6</v>
      </c>
      <c r="K51" s="45"/>
    </row>
    <row r="52" spans="2:11" s="1" customFormat="1" ht="14.4"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J82</f>
        <v>0</v>
      </c>
      <c r="K56" s="45"/>
      <c r="AU56" s="24" t="s">
        <v>106</v>
      </c>
    </row>
    <row r="57" spans="2:11" s="7" customFormat="1" ht="24.9" customHeight="1">
      <c r="B57" s="149"/>
      <c r="C57" s="150"/>
      <c r="D57" s="151" t="s">
        <v>157</v>
      </c>
      <c r="E57" s="152"/>
      <c r="F57" s="152"/>
      <c r="G57" s="152"/>
      <c r="H57" s="152"/>
      <c r="I57" s="153"/>
      <c r="J57" s="154">
        <f>J83</f>
        <v>0</v>
      </c>
      <c r="K57" s="155"/>
    </row>
    <row r="58" spans="2:11" s="8" customFormat="1" ht="19.95" customHeight="1">
      <c r="B58" s="156"/>
      <c r="C58" s="157"/>
      <c r="D58" s="158" t="s">
        <v>630</v>
      </c>
      <c r="E58" s="159"/>
      <c r="F58" s="159"/>
      <c r="G58" s="159"/>
      <c r="H58" s="159"/>
      <c r="I58" s="160"/>
      <c r="J58" s="161">
        <f>J84</f>
        <v>0</v>
      </c>
      <c r="K58" s="162"/>
    </row>
    <row r="59" spans="2:11" s="8" customFormat="1" ht="19.95" customHeight="1">
      <c r="B59" s="156"/>
      <c r="C59" s="157"/>
      <c r="D59" s="158" t="s">
        <v>631</v>
      </c>
      <c r="E59" s="159"/>
      <c r="F59" s="159"/>
      <c r="G59" s="159"/>
      <c r="H59" s="159"/>
      <c r="I59" s="160"/>
      <c r="J59" s="161">
        <f>J92</f>
        <v>0</v>
      </c>
      <c r="K59" s="162"/>
    </row>
    <row r="60" spans="2:11" s="8" customFormat="1" ht="19.95" customHeight="1">
      <c r="B60" s="156"/>
      <c r="C60" s="157"/>
      <c r="D60" s="158" t="s">
        <v>632</v>
      </c>
      <c r="E60" s="159"/>
      <c r="F60" s="159"/>
      <c r="G60" s="159"/>
      <c r="H60" s="159"/>
      <c r="I60" s="160"/>
      <c r="J60" s="161">
        <f>J105</f>
        <v>0</v>
      </c>
      <c r="K60" s="162"/>
    </row>
    <row r="61" spans="2:11" s="8" customFormat="1" ht="19.95" customHeight="1">
      <c r="B61" s="156"/>
      <c r="C61" s="157"/>
      <c r="D61" s="158" t="s">
        <v>633</v>
      </c>
      <c r="E61" s="159"/>
      <c r="F61" s="159"/>
      <c r="G61" s="159"/>
      <c r="H61" s="159"/>
      <c r="I61" s="160"/>
      <c r="J61" s="161">
        <f>J113</f>
        <v>0</v>
      </c>
      <c r="K61" s="162"/>
    </row>
    <row r="62" spans="2:11" s="8" customFormat="1" ht="19.95" customHeight="1">
      <c r="B62" s="156"/>
      <c r="C62" s="157"/>
      <c r="D62" s="158" t="s">
        <v>634</v>
      </c>
      <c r="E62" s="159"/>
      <c r="F62" s="159"/>
      <c r="G62" s="159"/>
      <c r="H62" s="159"/>
      <c r="I62" s="160"/>
      <c r="J62" s="161">
        <f>J119</f>
        <v>0</v>
      </c>
      <c r="K62" s="162"/>
    </row>
    <row r="63" spans="2:11" s="1" customFormat="1" ht="21.75" customHeight="1">
      <c r="B63" s="41"/>
      <c r="C63" s="42"/>
      <c r="D63" s="42"/>
      <c r="E63" s="42"/>
      <c r="F63" s="42"/>
      <c r="G63" s="42"/>
      <c r="H63" s="42"/>
      <c r="I63" s="118"/>
      <c r="J63" s="42"/>
      <c r="K63" s="45"/>
    </row>
    <row r="64" spans="2:11" s="1" customFormat="1" ht="6.9" customHeight="1">
      <c r="B64" s="56"/>
      <c r="C64" s="57"/>
      <c r="D64" s="57"/>
      <c r="E64" s="57"/>
      <c r="F64" s="57"/>
      <c r="G64" s="57"/>
      <c r="H64" s="57"/>
      <c r="I64" s="139"/>
      <c r="J64" s="57"/>
      <c r="K64" s="58"/>
    </row>
    <row r="68" spans="2:12" s="1" customFormat="1" ht="6.9" customHeight="1">
      <c r="B68" s="59"/>
      <c r="C68" s="60"/>
      <c r="D68" s="60"/>
      <c r="E68" s="60"/>
      <c r="F68" s="60"/>
      <c r="G68" s="60"/>
      <c r="H68" s="60"/>
      <c r="I68" s="142"/>
      <c r="J68" s="60"/>
      <c r="K68" s="60"/>
      <c r="L68" s="61"/>
    </row>
    <row r="69" spans="2:12" s="1" customFormat="1" ht="36.9" customHeight="1">
      <c r="B69" s="41"/>
      <c r="C69" s="62" t="s">
        <v>111</v>
      </c>
      <c r="D69" s="63"/>
      <c r="E69" s="63"/>
      <c r="F69" s="63"/>
      <c r="G69" s="63"/>
      <c r="H69" s="63"/>
      <c r="I69" s="163"/>
      <c r="J69" s="63"/>
      <c r="K69" s="63"/>
      <c r="L69" s="61"/>
    </row>
    <row r="70" spans="2:12" s="1" customFormat="1" ht="6.9" customHeight="1">
      <c r="B70" s="41"/>
      <c r="C70" s="63"/>
      <c r="D70" s="63"/>
      <c r="E70" s="63"/>
      <c r="F70" s="63"/>
      <c r="G70" s="63"/>
      <c r="H70" s="63"/>
      <c r="I70" s="163"/>
      <c r="J70" s="63"/>
      <c r="K70" s="63"/>
      <c r="L70" s="61"/>
    </row>
    <row r="71" spans="2:12" s="1" customFormat="1" ht="14.4" customHeight="1">
      <c r="B71" s="41"/>
      <c r="C71" s="65" t="s">
        <v>18</v>
      </c>
      <c r="D71" s="63"/>
      <c r="E71" s="63"/>
      <c r="F71" s="63"/>
      <c r="G71" s="63"/>
      <c r="H71" s="63"/>
      <c r="I71" s="163"/>
      <c r="J71" s="63"/>
      <c r="K71" s="63"/>
      <c r="L71" s="61"/>
    </row>
    <row r="72" spans="2:12" s="1" customFormat="1" ht="22.5" customHeight="1">
      <c r="B72" s="41"/>
      <c r="C72" s="63"/>
      <c r="D72" s="63"/>
      <c r="E72" s="397" t="str">
        <f>E7</f>
        <v>Obnova budovy NZM Praha - rekonstrukce šatny údržby</v>
      </c>
      <c r="F72" s="398"/>
      <c r="G72" s="398"/>
      <c r="H72" s="398"/>
      <c r="I72" s="163"/>
      <c r="J72" s="63"/>
      <c r="K72" s="63"/>
      <c r="L72" s="61"/>
    </row>
    <row r="73" spans="2:12" s="1" customFormat="1" ht="14.4" customHeight="1">
      <c r="B73" s="41"/>
      <c r="C73" s="65" t="s">
        <v>99</v>
      </c>
      <c r="D73" s="63"/>
      <c r="E73" s="63"/>
      <c r="F73" s="63"/>
      <c r="G73" s="63"/>
      <c r="H73" s="63"/>
      <c r="I73" s="163"/>
      <c r="J73" s="63"/>
      <c r="K73" s="63"/>
      <c r="L73" s="61"/>
    </row>
    <row r="74" spans="2:12" s="1" customFormat="1" ht="23.25" customHeight="1">
      <c r="B74" s="41"/>
      <c r="C74" s="63"/>
      <c r="D74" s="63"/>
      <c r="E74" s="373" t="str">
        <f>E9</f>
        <v>SO 01e - Elektroinstalace</v>
      </c>
      <c r="F74" s="399"/>
      <c r="G74" s="399"/>
      <c r="H74" s="399"/>
      <c r="I74" s="163"/>
      <c r="J74" s="63"/>
      <c r="K74" s="63"/>
      <c r="L74" s="61"/>
    </row>
    <row r="75" spans="2:12" s="1" customFormat="1" ht="6.9" customHeight="1">
      <c r="B75" s="41"/>
      <c r="C75" s="63"/>
      <c r="D75" s="63"/>
      <c r="E75" s="63"/>
      <c r="F75" s="63"/>
      <c r="G75" s="63"/>
      <c r="H75" s="63"/>
      <c r="I75" s="163"/>
      <c r="J75" s="63"/>
      <c r="K75" s="63"/>
      <c r="L75" s="61"/>
    </row>
    <row r="76" spans="2:12" s="1" customFormat="1" ht="18" customHeight="1">
      <c r="B76" s="41"/>
      <c r="C76" s="65" t="s">
        <v>23</v>
      </c>
      <c r="D76" s="63"/>
      <c r="E76" s="63"/>
      <c r="F76" s="164" t="str">
        <f>F12</f>
        <v xml:space="preserve"> </v>
      </c>
      <c r="G76" s="63"/>
      <c r="H76" s="63"/>
      <c r="I76" s="165" t="s">
        <v>25</v>
      </c>
      <c r="J76" s="73" t="str">
        <f>IF(J12="","",J12)</f>
        <v>16. 9. 2019</v>
      </c>
      <c r="K76" s="63"/>
      <c r="L76" s="61"/>
    </row>
    <row r="77" spans="2:12" s="1" customFormat="1" ht="6.9" customHeight="1">
      <c r="B77" s="41"/>
      <c r="C77" s="63"/>
      <c r="D77" s="63"/>
      <c r="E77" s="63"/>
      <c r="F77" s="63"/>
      <c r="G77" s="63"/>
      <c r="H77" s="63"/>
      <c r="I77" s="163"/>
      <c r="J77" s="63"/>
      <c r="K77" s="63"/>
      <c r="L77" s="61"/>
    </row>
    <row r="78" spans="2:12" s="1" customFormat="1" ht="13.2">
      <c r="B78" s="41"/>
      <c r="C78" s="65" t="s">
        <v>27</v>
      </c>
      <c r="D78" s="63"/>
      <c r="E78" s="63"/>
      <c r="F78" s="164" t="str">
        <f>E15</f>
        <v>Národní zemědělské muzeum, Kostelní 44, Praha 7</v>
      </c>
      <c r="G78" s="63"/>
      <c r="H78" s="63"/>
      <c r="I78" s="165" t="s">
        <v>34</v>
      </c>
      <c r="J78" s="164" t="str">
        <f>E21</f>
        <v>ARCH TECH, K Noskovně 148, Praha 6</v>
      </c>
      <c r="K78" s="63"/>
      <c r="L78" s="61"/>
    </row>
    <row r="79" spans="2:12" s="1" customFormat="1" ht="14.4" customHeight="1">
      <c r="B79" s="41"/>
      <c r="C79" s="65" t="s">
        <v>32</v>
      </c>
      <c r="D79" s="63"/>
      <c r="E79" s="63"/>
      <c r="F79" s="164" t="str">
        <f>IF(E18="","",E18)</f>
        <v/>
      </c>
      <c r="G79" s="63"/>
      <c r="H79" s="63"/>
      <c r="I79" s="163"/>
      <c r="J79" s="63"/>
      <c r="K79" s="63"/>
      <c r="L79" s="61"/>
    </row>
    <row r="80" spans="2:12" s="1" customFormat="1" ht="10.35" customHeight="1">
      <c r="B80" s="41"/>
      <c r="C80" s="63"/>
      <c r="D80" s="63"/>
      <c r="E80" s="63"/>
      <c r="F80" s="63"/>
      <c r="G80" s="63"/>
      <c r="H80" s="63"/>
      <c r="I80" s="163"/>
      <c r="J80" s="63"/>
      <c r="K80" s="63"/>
      <c r="L80" s="61"/>
    </row>
    <row r="81" spans="2:20" s="9" customFormat="1" ht="29.25" customHeight="1">
      <c r="B81" s="166"/>
      <c r="C81" s="167" t="s">
        <v>112</v>
      </c>
      <c r="D81" s="168" t="s">
        <v>58</v>
      </c>
      <c r="E81" s="168" t="s">
        <v>54</v>
      </c>
      <c r="F81" s="168" t="s">
        <v>113</v>
      </c>
      <c r="G81" s="168" t="s">
        <v>114</v>
      </c>
      <c r="H81" s="168" t="s">
        <v>115</v>
      </c>
      <c r="I81" s="169" t="s">
        <v>116</v>
      </c>
      <c r="J81" s="168" t="s">
        <v>104</v>
      </c>
      <c r="K81" s="170" t="s">
        <v>117</v>
      </c>
      <c r="L81" s="171"/>
      <c r="M81" s="81" t="s">
        <v>118</v>
      </c>
      <c r="N81" s="82" t="s">
        <v>43</v>
      </c>
      <c r="O81" s="82" t="s">
        <v>119</v>
      </c>
      <c r="P81" s="82" t="s">
        <v>120</v>
      </c>
      <c r="Q81" s="82" t="s">
        <v>121</v>
      </c>
      <c r="R81" s="82" t="s">
        <v>122</v>
      </c>
      <c r="S81" s="82" t="s">
        <v>123</v>
      </c>
      <c r="T81" s="83" t="s">
        <v>124</v>
      </c>
    </row>
    <row r="82" spans="2:63" s="1" customFormat="1" ht="29.25" customHeight="1">
      <c r="B82" s="41"/>
      <c r="C82" s="87" t="s">
        <v>105</v>
      </c>
      <c r="D82" s="63"/>
      <c r="E82" s="63"/>
      <c r="F82" s="63"/>
      <c r="G82" s="63"/>
      <c r="H82" s="63"/>
      <c r="I82" s="163"/>
      <c r="J82" s="172">
        <f>BK82</f>
        <v>0</v>
      </c>
      <c r="K82" s="63"/>
      <c r="L82" s="61"/>
      <c r="M82" s="84"/>
      <c r="N82" s="85"/>
      <c r="O82" s="85"/>
      <c r="P82" s="173">
        <f>P83</f>
        <v>0</v>
      </c>
      <c r="Q82" s="85"/>
      <c r="R82" s="173">
        <f>R83</f>
        <v>0</v>
      </c>
      <c r="S82" s="85"/>
      <c r="T82" s="174">
        <f>T83</f>
        <v>0</v>
      </c>
      <c r="AT82" s="24" t="s">
        <v>72</v>
      </c>
      <c r="AU82" s="24" t="s">
        <v>106</v>
      </c>
      <c r="BK82" s="175">
        <f>BK83</f>
        <v>0</v>
      </c>
    </row>
    <row r="83" spans="2:63" s="10" customFormat="1" ht="37.35" customHeight="1">
      <c r="B83" s="176"/>
      <c r="C83" s="177"/>
      <c r="D83" s="178" t="s">
        <v>72</v>
      </c>
      <c r="E83" s="179" t="s">
        <v>288</v>
      </c>
      <c r="F83" s="179" t="s">
        <v>289</v>
      </c>
      <c r="G83" s="177"/>
      <c r="H83" s="177"/>
      <c r="I83" s="180"/>
      <c r="J83" s="181">
        <f>BK83</f>
        <v>0</v>
      </c>
      <c r="K83" s="177"/>
      <c r="L83" s="182"/>
      <c r="M83" s="183"/>
      <c r="N83" s="184"/>
      <c r="O83" s="184"/>
      <c r="P83" s="185">
        <f>P84+P92+P105+P113+P119</f>
        <v>0</v>
      </c>
      <c r="Q83" s="184"/>
      <c r="R83" s="185">
        <f>R84+R92+R105+R113+R119</f>
        <v>0</v>
      </c>
      <c r="S83" s="184"/>
      <c r="T83" s="186">
        <f>T84+T92+T105+T113+T119</f>
        <v>0</v>
      </c>
      <c r="AR83" s="187" t="s">
        <v>83</v>
      </c>
      <c r="AT83" s="188" t="s">
        <v>72</v>
      </c>
      <c r="AU83" s="188" t="s">
        <v>73</v>
      </c>
      <c r="AY83" s="187" t="s">
        <v>127</v>
      </c>
      <c r="BK83" s="189">
        <f>BK84+BK92+BK105+BK113+BK119</f>
        <v>0</v>
      </c>
    </row>
    <row r="84" spans="2:63" s="10" customFormat="1" ht="19.95" customHeight="1">
      <c r="B84" s="176"/>
      <c r="C84" s="177"/>
      <c r="D84" s="190" t="s">
        <v>72</v>
      </c>
      <c r="E84" s="191" t="s">
        <v>635</v>
      </c>
      <c r="F84" s="191" t="s">
        <v>636</v>
      </c>
      <c r="G84" s="177"/>
      <c r="H84" s="177"/>
      <c r="I84" s="180"/>
      <c r="J84" s="192">
        <f>BK84</f>
        <v>0</v>
      </c>
      <c r="K84" s="177"/>
      <c r="L84" s="182"/>
      <c r="M84" s="183"/>
      <c r="N84" s="184"/>
      <c r="O84" s="184"/>
      <c r="P84" s="185">
        <f>SUM(P85:P91)</f>
        <v>0</v>
      </c>
      <c r="Q84" s="184"/>
      <c r="R84" s="185">
        <f>SUM(R85:R91)</f>
        <v>0</v>
      </c>
      <c r="S84" s="184"/>
      <c r="T84" s="186">
        <f>SUM(T85:T91)</f>
        <v>0</v>
      </c>
      <c r="AR84" s="187" t="s">
        <v>83</v>
      </c>
      <c r="AT84" s="188" t="s">
        <v>72</v>
      </c>
      <c r="AU84" s="188" t="s">
        <v>81</v>
      </c>
      <c r="AY84" s="187" t="s">
        <v>127</v>
      </c>
      <c r="BK84" s="189">
        <f>SUM(BK85:BK91)</f>
        <v>0</v>
      </c>
    </row>
    <row r="85" spans="2:65" s="1" customFormat="1" ht="22.5" customHeight="1">
      <c r="B85" s="41"/>
      <c r="C85" s="193" t="s">
        <v>81</v>
      </c>
      <c r="D85" s="193" t="s">
        <v>130</v>
      </c>
      <c r="E85" s="194" t="s">
        <v>637</v>
      </c>
      <c r="F85" s="195" t="s">
        <v>638</v>
      </c>
      <c r="G85" s="196" t="s">
        <v>218</v>
      </c>
      <c r="H85" s="197">
        <v>70</v>
      </c>
      <c r="I85" s="198"/>
      <c r="J85" s="199">
        <f aca="true" t="shared" si="0" ref="J85:J91">ROUND(I85*H85,2)</f>
        <v>0</v>
      </c>
      <c r="K85" s="195" t="s">
        <v>21</v>
      </c>
      <c r="L85" s="61"/>
      <c r="M85" s="200" t="s">
        <v>21</v>
      </c>
      <c r="N85" s="201" t="s">
        <v>44</v>
      </c>
      <c r="O85" s="42"/>
      <c r="P85" s="202">
        <f aca="true" t="shared" si="1" ref="P85:P91">O85*H85</f>
        <v>0</v>
      </c>
      <c r="Q85" s="202">
        <v>0</v>
      </c>
      <c r="R85" s="202">
        <f aca="true" t="shared" si="2" ref="R85:R91">Q85*H85</f>
        <v>0</v>
      </c>
      <c r="S85" s="202">
        <v>0</v>
      </c>
      <c r="T85" s="203">
        <f aca="true" t="shared" si="3" ref="T85:T91">S85*H85</f>
        <v>0</v>
      </c>
      <c r="AR85" s="24" t="s">
        <v>251</v>
      </c>
      <c r="AT85" s="24" t="s">
        <v>130</v>
      </c>
      <c r="AU85" s="24" t="s">
        <v>83</v>
      </c>
      <c r="AY85" s="24" t="s">
        <v>127</v>
      </c>
      <c r="BE85" s="204">
        <f aca="true" t="shared" si="4" ref="BE85:BE91">IF(N85="základní",J85,0)</f>
        <v>0</v>
      </c>
      <c r="BF85" s="204">
        <f aca="true" t="shared" si="5" ref="BF85:BF91">IF(N85="snížená",J85,0)</f>
        <v>0</v>
      </c>
      <c r="BG85" s="204">
        <f aca="true" t="shared" si="6" ref="BG85:BG91">IF(N85="zákl. přenesená",J85,0)</f>
        <v>0</v>
      </c>
      <c r="BH85" s="204">
        <f aca="true" t="shared" si="7" ref="BH85:BH91">IF(N85="sníž. přenesená",J85,0)</f>
        <v>0</v>
      </c>
      <c r="BI85" s="204">
        <f aca="true" t="shared" si="8" ref="BI85:BI91">IF(N85="nulová",J85,0)</f>
        <v>0</v>
      </c>
      <c r="BJ85" s="24" t="s">
        <v>81</v>
      </c>
      <c r="BK85" s="204">
        <f aca="true" t="shared" si="9" ref="BK85:BK91">ROUND(I85*H85,2)</f>
        <v>0</v>
      </c>
      <c r="BL85" s="24" t="s">
        <v>251</v>
      </c>
      <c r="BM85" s="24" t="s">
        <v>639</v>
      </c>
    </row>
    <row r="86" spans="2:65" s="1" customFormat="1" ht="22.5" customHeight="1">
      <c r="B86" s="41"/>
      <c r="C86" s="193" t="s">
        <v>83</v>
      </c>
      <c r="D86" s="193" t="s">
        <v>130</v>
      </c>
      <c r="E86" s="194" t="s">
        <v>640</v>
      </c>
      <c r="F86" s="195" t="s">
        <v>641</v>
      </c>
      <c r="G86" s="196" t="s">
        <v>218</v>
      </c>
      <c r="H86" s="197">
        <v>70</v>
      </c>
      <c r="I86" s="198"/>
      <c r="J86" s="199">
        <f t="shared" si="0"/>
        <v>0</v>
      </c>
      <c r="K86" s="195" t="s">
        <v>21</v>
      </c>
      <c r="L86" s="61"/>
      <c r="M86" s="200" t="s">
        <v>21</v>
      </c>
      <c r="N86" s="201" t="s">
        <v>44</v>
      </c>
      <c r="O86" s="42"/>
      <c r="P86" s="202">
        <f t="shared" si="1"/>
        <v>0</v>
      </c>
      <c r="Q86" s="202">
        <v>0</v>
      </c>
      <c r="R86" s="202">
        <f t="shared" si="2"/>
        <v>0</v>
      </c>
      <c r="S86" s="202">
        <v>0</v>
      </c>
      <c r="T86" s="203">
        <f t="shared" si="3"/>
        <v>0</v>
      </c>
      <c r="AR86" s="24" t="s">
        <v>251</v>
      </c>
      <c r="AT86" s="24" t="s">
        <v>130</v>
      </c>
      <c r="AU86" s="24" t="s">
        <v>83</v>
      </c>
      <c r="AY86" s="24" t="s">
        <v>127</v>
      </c>
      <c r="BE86" s="204">
        <f t="shared" si="4"/>
        <v>0</v>
      </c>
      <c r="BF86" s="204">
        <f t="shared" si="5"/>
        <v>0</v>
      </c>
      <c r="BG86" s="204">
        <f t="shared" si="6"/>
        <v>0</v>
      </c>
      <c r="BH86" s="204">
        <f t="shared" si="7"/>
        <v>0</v>
      </c>
      <c r="BI86" s="204">
        <f t="shared" si="8"/>
        <v>0</v>
      </c>
      <c r="BJ86" s="24" t="s">
        <v>81</v>
      </c>
      <c r="BK86" s="204">
        <f t="shared" si="9"/>
        <v>0</v>
      </c>
      <c r="BL86" s="24" t="s">
        <v>251</v>
      </c>
      <c r="BM86" s="24" t="s">
        <v>642</v>
      </c>
    </row>
    <row r="87" spans="2:65" s="1" customFormat="1" ht="22.5" customHeight="1">
      <c r="B87" s="41"/>
      <c r="C87" s="193" t="s">
        <v>145</v>
      </c>
      <c r="D87" s="193" t="s">
        <v>130</v>
      </c>
      <c r="E87" s="194" t="s">
        <v>643</v>
      </c>
      <c r="F87" s="195" t="s">
        <v>644</v>
      </c>
      <c r="G87" s="196" t="s">
        <v>218</v>
      </c>
      <c r="H87" s="197">
        <v>3</v>
      </c>
      <c r="I87" s="198"/>
      <c r="J87" s="199">
        <f t="shared" si="0"/>
        <v>0</v>
      </c>
      <c r="K87" s="195" t="s">
        <v>21</v>
      </c>
      <c r="L87" s="61"/>
      <c r="M87" s="200" t="s">
        <v>21</v>
      </c>
      <c r="N87" s="201" t="s">
        <v>44</v>
      </c>
      <c r="O87" s="42"/>
      <c r="P87" s="202">
        <f t="shared" si="1"/>
        <v>0</v>
      </c>
      <c r="Q87" s="202">
        <v>0</v>
      </c>
      <c r="R87" s="202">
        <f t="shared" si="2"/>
        <v>0</v>
      </c>
      <c r="S87" s="202">
        <v>0</v>
      </c>
      <c r="T87" s="203">
        <f t="shared" si="3"/>
        <v>0</v>
      </c>
      <c r="AR87" s="24" t="s">
        <v>251</v>
      </c>
      <c r="AT87" s="24" t="s">
        <v>130</v>
      </c>
      <c r="AU87" s="24" t="s">
        <v>83</v>
      </c>
      <c r="AY87" s="24" t="s">
        <v>127</v>
      </c>
      <c r="BE87" s="204">
        <f t="shared" si="4"/>
        <v>0</v>
      </c>
      <c r="BF87" s="204">
        <f t="shared" si="5"/>
        <v>0</v>
      </c>
      <c r="BG87" s="204">
        <f t="shared" si="6"/>
        <v>0</v>
      </c>
      <c r="BH87" s="204">
        <f t="shared" si="7"/>
        <v>0</v>
      </c>
      <c r="BI87" s="204">
        <f t="shared" si="8"/>
        <v>0</v>
      </c>
      <c r="BJ87" s="24" t="s">
        <v>81</v>
      </c>
      <c r="BK87" s="204">
        <f t="shared" si="9"/>
        <v>0</v>
      </c>
      <c r="BL87" s="24" t="s">
        <v>251</v>
      </c>
      <c r="BM87" s="24" t="s">
        <v>645</v>
      </c>
    </row>
    <row r="88" spans="2:65" s="1" customFormat="1" ht="22.5" customHeight="1">
      <c r="B88" s="41"/>
      <c r="C88" s="193" t="s">
        <v>172</v>
      </c>
      <c r="D88" s="193" t="s">
        <v>130</v>
      </c>
      <c r="E88" s="194" t="s">
        <v>646</v>
      </c>
      <c r="F88" s="195" t="s">
        <v>647</v>
      </c>
      <c r="G88" s="196" t="s">
        <v>218</v>
      </c>
      <c r="H88" s="197">
        <v>6</v>
      </c>
      <c r="I88" s="198"/>
      <c r="J88" s="199">
        <f t="shared" si="0"/>
        <v>0</v>
      </c>
      <c r="K88" s="195" t="s">
        <v>21</v>
      </c>
      <c r="L88" s="61"/>
      <c r="M88" s="200" t="s">
        <v>21</v>
      </c>
      <c r="N88" s="201" t="s">
        <v>44</v>
      </c>
      <c r="O88" s="42"/>
      <c r="P88" s="202">
        <f t="shared" si="1"/>
        <v>0</v>
      </c>
      <c r="Q88" s="202">
        <v>0</v>
      </c>
      <c r="R88" s="202">
        <f t="shared" si="2"/>
        <v>0</v>
      </c>
      <c r="S88" s="202">
        <v>0</v>
      </c>
      <c r="T88" s="203">
        <f t="shared" si="3"/>
        <v>0</v>
      </c>
      <c r="AR88" s="24" t="s">
        <v>251</v>
      </c>
      <c r="AT88" s="24" t="s">
        <v>130</v>
      </c>
      <c r="AU88" s="24" t="s">
        <v>83</v>
      </c>
      <c r="AY88" s="24" t="s">
        <v>127</v>
      </c>
      <c r="BE88" s="204">
        <f t="shared" si="4"/>
        <v>0</v>
      </c>
      <c r="BF88" s="204">
        <f t="shared" si="5"/>
        <v>0</v>
      </c>
      <c r="BG88" s="204">
        <f t="shared" si="6"/>
        <v>0</v>
      </c>
      <c r="BH88" s="204">
        <f t="shared" si="7"/>
        <v>0</v>
      </c>
      <c r="BI88" s="204">
        <f t="shared" si="8"/>
        <v>0</v>
      </c>
      <c r="BJ88" s="24" t="s">
        <v>81</v>
      </c>
      <c r="BK88" s="204">
        <f t="shared" si="9"/>
        <v>0</v>
      </c>
      <c r="BL88" s="24" t="s">
        <v>251</v>
      </c>
      <c r="BM88" s="24" t="s">
        <v>648</v>
      </c>
    </row>
    <row r="89" spans="2:65" s="1" customFormat="1" ht="22.5" customHeight="1">
      <c r="B89" s="41"/>
      <c r="C89" s="193" t="s">
        <v>126</v>
      </c>
      <c r="D89" s="193" t="s">
        <v>130</v>
      </c>
      <c r="E89" s="194" t="s">
        <v>649</v>
      </c>
      <c r="F89" s="195" t="s">
        <v>650</v>
      </c>
      <c r="G89" s="196" t="s">
        <v>218</v>
      </c>
      <c r="H89" s="197">
        <v>25</v>
      </c>
      <c r="I89" s="198"/>
      <c r="J89" s="199">
        <f t="shared" si="0"/>
        <v>0</v>
      </c>
      <c r="K89" s="195" t="s">
        <v>21</v>
      </c>
      <c r="L89" s="61"/>
      <c r="M89" s="200" t="s">
        <v>21</v>
      </c>
      <c r="N89" s="201" t="s">
        <v>44</v>
      </c>
      <c r="O89" s="42"/>
      <c r="P89" s="202">
        <f t="shared" si="1"/>
        <v>0</v>
      </c>
      <c r="Q89" s="202">
        <v>0</v>
      </c>
      <c r="R89" s="202">
        <f t="shared" si="2"/>
        <v>0</v>
      </c>
      <c r="S89" s="202">
        <v>0</v>
      </c>
      <c r="T89" s="203">
        <f t="shared" si="3"/>
        <v>0</v>
      </c>
      <c r="AR89" s="24" t="s">
        <v>251</v>
      </c>
      <c r="AT89" s="24" t="s">
        <v>130</v>
      </c>
      <c r="AU89" s="24" t="s">
        <v>83</v>
      </c>
      <c r="AY89" s="24" t="s">
        <v>127</v>
      </c>
      <c r="BE89" s="204">
        <f t="shared" si="4"/>
        <v>0</v>
      </c>
      <c r="BF89" s="204">
        <f t="shared" si="5"/>
        <v>0</v>
      </c>
      <c r="BG89" s="204">
        <f t="shared" si="6"/>
        <v>0</v>
      </c>
      <c r="BH89" s="204">
        <f t="shared" si="7"/>
        <v>0</v>
      </c>
      <c r="BI89" s="204">
        <f t="shared" si="8"/>
        <v>0</v>
      </c>
      <c r="BJ89" s="24" t="s">
        <v>81</v>
      </c>
      <c r="BK89" s="204">
        <f t="shared" si="9"/>
        <v>0</v>
      </c>
      <c r="BL89" s="24" t="s">
        <v>251</v>
      </c>
      <c r="BM89" s="24" t="s">
        <v>651</v>
      </c>
    </row>
    <row r="90" spans="2:65" s="1" customFormat="1" ht="22.5" customHeight="1">
      <c r="B90" s="41"/>
      <c r="C90" s="193" t="s">
        <v>197</v>
      </c>
      <c r="D90" s="193" t="s">
        <v>130</v>
      </c>
      <c r="E90" s="194" t="s">
        <v>652</v>
      </c>
      <c r="F90" s="195" t="s">
        <v>653</v>
      </c>
      <c r="G90" s="196" t="s">
        <v>218</v>
      </c>
      <c r="H90" s="197">
        <v>30</v>
      </c>
      <c r="I90" s="198"/>
      <c r="J90" s="199">
        <f t="shared" si="0"/>
        <v>0</v>
      </c>
      <c r="K90" s="195" t="s">
        <v>21</v>
      </c>
      <c r="L90" s="61"/>
      <c r="M90" s="200" t="s">
        <v>21</v>
      </c>
      <c r="N90" s="201" t="s">
        <v>44</v>
      </c>
      <c r="O90" s="42"/>
      <c r="P90" s="202">
        <f t="shared" si="1"/>
        <v>0</v>
      </c>
      <c r="Q90" s="202">
        <v>0</v>
      </c>
      <c r="R90" s="202">
        <f t="shared" si="2"/>
        <v>0</v>
      </c>
      <c r="S90" s="202">
        <v>0</v>
      </c>
      <c r="T90" s="203">
        <f t="shared" si="3"/>
        <v>0</v>
      </c>
      <c r="AR90" s="24" t="s">
        <v>251</v>
      </c>
      <c r="AT90" s="24" t="s">
        <v>130</v>
      </c>
      <c r="AU90" s="24" t="s">
        <v>83</v>
      </c>
      <c r="AY90" s="24" t="s">
        <v>127</v>
      </c>
      <c r="BE90" s="204">
        <f t="shared" si="4"/>
        <v>0</v>
      </c>
      <c r="BF90" s="204">
        <f t="shared" si="5"/>
        <v>0</v>
      </c>
      <c r="BG90" s="204">
        <f t="shared" si="6"/>
        <v>0</v>
      </c>
      <c r="BH90" s="204">
        <f t="shared" si="7"/>
        <v>0</v>
      </c>
      <c r="BI90" s="204">
        <f t="shared" si="8"/>
        <v>0</v>
      </c>
      <c r="BJ90" s="24" t="s">
        <v>81</v>
      </c>
      <c r="BK90" s="204">
        <f t="shared" si="9"/>
        <v>0</v>
      </c>
      <c r="BL90" s="24" t="s">
        <v>251</v>
      </c>
      <c r="BM90" s="24" t="s">
        <v>654</v>
      </c>
    </row>
    <row r="91" spans="2:65" s="1" customFormat="1" ht="22.5" customHeight="1">
      <c r="B91" s="41"/>
      <c r="C91" s="193" t="s">
        <v>203</v>
      </c>
      <c r="D91" s="193" t="s">
        <v>130</v>
      </c>
      <c r="E91" s="194" t="s">
        <v>655</v>
      </c>
      <c r="F91" s="195" t="s">
        <v>656</v>
      </c>
      <c r="G91" s="196" t="s">
        <v>311</v>
      </c>
      <c r="H91" s="262"/>
      <c r="I91" s="198"/>
      <c r="J91" s="199">
        <f t="shared" si="0"/>
        <v>0</v>
      </c>
      <c r="K91" s="195" t="s">
        <v>21</v>
      </c>
      <c r="L91" s="61"/>
      <c r="M91" s="200" t="s">
        <v>21</v>
      </c>
      <c r="N91" s="201" t="s">
        <v>44</v>
      </c>
      <c r="O91" s="42"/>
      <c r="P91" s="202">
        <f t="shared" si="1"/>
        <v>0</v>
      </c>
      <c r="Q91" s="202">
        <v>0</v>
      </c>
      <c r="R91" s="202">
        <f t="shared" si="2"/>
        <v>0</v>
      </c>
      <c r="S91" s="202">
        <v>0</v>
      </c>
      <c r="T91" s="203">
        <f t="shared" si="3"/>
        <v>0</v>
      </c>
      <c r="AR91" s="24" t="s">
        <v>251</v>
      </c>
      <c r="AT91" s="24" t="s">
        <v>130</v>
      </c>
      <c r="AU91" s="24" t="s">
        <v>83</v>
      </c>
      <c r="AY91" s="24" t="s">
        <v>127</v>
      </c>
      <c r="BE91" s="204">
        <f t="shared" si="4"/>
        <v>0</v>
      </c>
      <c r="BF91" s="204">
        <f t="shared" si="5"/>
        <v>0</v>
      </c>
      <c r="BG91" s="204">
        <f t="shared" si="6"/>
        <v>0</v>
      </c>
      <c r="BH91" s="204">
        <f t="shared" si="7"/>
        <v>0</v>
      </c>
      <c r="BI91" s="204">
        <f t="shared" si="8"/>
        <v>0</v>
      </c>
      <c r="BJ91" s="24" t="s">
        <v>81</v>
      </c>
      <c r="BK91" s="204">
        <f t="shared" si="9"/>
        <v>0</v>
      </c>
      <c r="BL91" s="24" t="s">
        <v>251</v>
      </c>
      <c r="BM91" s="24" t="s">
        <v>657</v>
      </c>
    </row>
    <row r="92" spans="2:63" s="10" customFormat="1" ht="29.85" customHeight="1">
      <c r="B92" s="176"/>
      <c r="C92" s="177"/>
      <c r="D92" s="190" t="s">
        <v>72</v>
      </c>
      <c r="E92" s="191" t="s">
        <v>658</v>
      </c>
      <c r="F92" s="191" t="s">
        <v>659</v>
      </c>
      <c r="G92" s="177"/>
      <c r="H92" s="177"/>
      <c r="I92" s="180"/>
      <c r="J92" s="192">
        <f>BK92</f>
        <v>0</v>
      </c>
      <c r="K92" s="177"/>
      <c r="L92" s="182"/>
      <c r="M92" s="183"/>
      <c r="N92" s="184"/>
      <c r="O92" s="184"/>
      <c r="P92" s="185">
        <f>SUM(P93:P104)</f>
        <v>0</v>
      </c>
      <c r="Q92" s="184"/>
      <c r="R92" s="185">
        <f>SUM(R93:R104)</f>
        <v>0</v>
      </c>
      <c r="S92" s="184"/>
      <c r="T92" s="186">
        <f>SUM(T93:T104)</f>
        <v>0</v>
      </c>
      <c r="AR92" s="187" t="s">
        <v>83</v>
      </c>
      <c r="AT92" s="188" t="s">
        <v>72</v>
      </c>
      <c r="AU92" s="188" t="s">
        <v>81</v>
      </c>
      <c r="AY92" s="187" t="s">
        <v>127</v>
      </c>
      <c r="BK92" s="189">
        <f>SUM(BK93:BK104)</f>
        <v>0</v>
      </c>
    </row>
    <row r="93" spans="2:65" s="1" customFormat="1" ht="22.5" customHeight="1">
      <c r="B93" s="41"/>
      <c r="C93" s="193" t="s">
        <v>210</v>
      </c>
      <c r="D93" s="193" t="s">
        <v>130</v>
      </c>
      <c r="E93" s="194" t="s">
        <v>660</v>
      </c>
      <c r="F93" s="195" t="s">
        <v>661</v>
      </c>
      <c r="G93" s="196" t="s">
        <v>495</v>
      </c>
      <c r="H93" s="197">
        <v>2</v>
      </c>
      <c r="I93" s="198"/>
      <c r="J93" s="199">
        <f aca="true" t="shared" si="10" ref="J93:J104">ROUND(I93*H93,2)</f>
        <v>0</v>
      </c>
      <c r="K93" s="195" t="s">
        <v>21</v>
      </c>
      <c r="L93" s="61"/>
      <c r="M93" s="200" t="s">
        <v>21</v>
      </c>
      <c r="N93" s="201" t="s">
        <v>44</v>
      </c>
      <c r="O93" s="42"/>
      <c r="P93" s="202">
        <f aca="true" t="shared" si="11" ref="P93:P104">O93*H93</f>
        <v>0</v>
      </c>
      <c r="Q93" s="202">
        <v>0</v>
      </c>
      <c r="R93" s="202">
        <f aca="true" t="shared" si="12" ref="R93:R104">Q93*H93</f>
        <v>0</v>
      </c>
      <c r="S93" s="202">
        <v>0</v>
      </c>
      <c r="T93" s="203">
        <f aca="true" t="shared" si="13" ref="T93:T104">S93*H93</f>
        <v>0</v>
      </c>
      <c r="AR93" s="24" t="s">
        <v>251</v>
      </c>
      <c r="AT93" s="24" t="s">
        <v>130</v>
      </c>
      <c r="AU93" s="24" t="s">
        <v>83</v>
      </c>
      <c r="AY93" s="24" t="s">
        <v>127</v>
      </c>
      <c r="BE93" s="204">
        <f aca="true" t="shared" si="14" ref="BE93:BE104">IF(N93="základní",J93,0)</f>
        <v>0</v>
      </c>
      <c r="BF93" s="204">
        <f aca="true" t="shared" si="15" ref="BF93:BF104">IF(N93="snížená",J93,0)</f>
        <v>0</v>
      </c>
      <c r="BG93" s="204">
        <f aca="true" t="shared" si="16" ref="BG93:BG104">IF(N93="zákl. přenesená",J93,0)</f>
        <v>0</v>
      </c>
      <c r="BH93" s="204">
        <f aca="true" t="shared" si="17" ref="BH93:BH104">IF(N93="sníž. přenesená",J93,0)</f>
        <v>0</v>
      </c>
      <c r="BI93" s="204">
        <f aca="true" t="shared" si="18" ref="BI93:BI104">IF(N93="nulová",J93,0)</f>
        <v>0</v>
      </c>
      <c r="BJ93" s="24" t="s">
        <v>81</v>
      </c>
      <c r="BK93" s="204">
        <f aca="true" t="shared" si="19" ref="BK93:BK104">ROUND(I93*H93,2)</f>
        <v>0</v>
      </c>
      <c r="BL93" s="24" t="s">
        <v>251</v>
      </c>
      <c r="BM93" s="24" t="s">
        <v>662</v>
      </c>
    </row>
    <row r="94" spans="2:65" s="1" customFormat="1" ht="22.5" customHeight="1">
      <c r="B94" s="41"/>
      <c r="C94" s="193" t="s">
        <v>215</v>
      </c>
      <c r="D94" s="193" t="s">
        <v>130</v>
      </c>
      <c r="E94" s="194" t="s">
        <v>663</v>
      </c>
      <c r="F94" s="195" t="s">
        <v>664</v>
      </c>
      <c r="G94" s="196" t="s">
        <v>495</v>
      </c>
      <c r="H94" s="197">
        <v>16</v>
      </c>
      <c r="I94" s="198"/>
      <c r="J94" s="199">
        <f t="shared" si="10"/>
        <v>0</v>
      </c>
      <c r="K94" s="195" t="s">
        <v>21</v>
      </c>
      <c r="L94" s="61"/>
      <c r="M94" s="200" t="s">
        <v>21</v>
      </c>
      <c r="N94" s="201" t="s">
        <v>44</v>
      </c>
      <c r="O94" s="42"/>
      <c r="P94" s="202">
        <f t="shared" si="11"/>
        <v>0</v>
      </c>
      <c r="Q94" s="202">
        <v>0</v>
      </c>
      <c r="R94" s="202">
        <f t="shared" si="12"/>
        <v>0</v>
      </c>
      <c r="S94" s="202">
        <v>0</v>
      </c>
      <c r="T94" s="203">
        <f t="shared" si="13"/>
        <v>0</v>
      </c>
      <c r="AR94" s="24" t="s">
        <v>251</v>
      </c>
      <c r="AT94" s="24" t="s">
        <v>130</v>
      </c>
      <c r="AU94" s="24" t="s">
        <v>83</v>
      </c>
      <c r="AY94" s="24" t="s">
        <v>127</v>
      </c>
      <c r="BE94" s="204">
        <f t="shared" si="14"/>
        <v>0</v>
      </c>
      <c r="BF94" s="204">
        <f t="shared" si="15"/>
        <v>0</v>
      </c>
      <c r="BG94" s="204">
        <f t="shared" si="16"/>
        <v>0</v>
      </c>
      <c r="BH94" s="204">
        <f t="shared" si="17"/>
        <v>0</v>
      </c>
      <c r="BI94" s="204">
        <f t="shared" si="18"/>
        <v>0</v>
      </c>
      <c r="BJ94" s="24" t="s">
        <v>81</v>
      </c>
      <c r="BK94" s="204">
        <f t="shared" si="19"/>
        <v>0</v>
      </c>
      <c r="BL94" s="24" t="s">
        <v>251</v>
      </c>
      <c r="BM94" s="24" t="s">
        <v>665</v>
      </c>
    </row>
    <row r="95" spans="2:65" s="1" customFormat="1" ht="22.5" customHeight="1">
      <c r="B95" s="41"/>
      <c r="C95" s="193" t="s">
        <v>221</v>
      </c>
      <c r="D95" s="193" t="s">
        <v>130</v>
      </c>
      <c r="E95" s="194" t="s">
        <v>666</v>
      </c>
      <c r="F95" s="195" t="s">
        <v>667</v>
      </c>
      <c r="G95" s="196" t="s">
        <v>495</v>
      </c>
      <c r="H95" s="197">
        <v>3</v>
      </c>
      <c r="I95" s="198"/>
      <c r="J95" s="199">
        <f t="shared" si="10"/>
        <v>0</v>
      </c>
      <c r="K95" s="195" t="s">
        <v>21</v>
      </c>
      <c r="L95" s="61"/>
      <c r="M95" s="200" t="s">
        <v>21</v>
      </c>
      <c r="N95" s="201" t="s">
        <v>44</v>
      </c>
      <c r="O95" s="42"/>
      <c r="P95" s="202">
        <f t="shared" si="11"/>
        <v>0</v>
      </c>
      <c r="Q95" s="202">
        <v>0</v>
      </c>
      <c r="R95" s="202">
        <f t="shared" si="12"/>
        <v>0</v>
      </c>
      <c r="S95" s="202">
        <v>0</v>
      </c>
      <c r="T95" s="203">
        <f t="shared" si="13"/>
        <v>0</v>
      </c>
      <c r="AR95" s="24" t="s">
        <v>251</v>
      </c>
      <c r="AT95" s="24" t="s">
        <v>130</v>
      </c>
      <c r="AU95" s="24" t="s">
        <v>83</v>
      </c>
      <c r="AY95" s="24" t="s">
        <v>127</v>
      </c>
      <c r="BE95" s="204">
        <f t="shared" si="14"/>
        <v>0</v>
      </c>
      <c r="BF95" s="204">
        <f t="shared" si="15"/>
        <v>0</v>
      </c>
      <c r="BG95" s="204">
        <f t="shared" si="16"/>
        <v>0</v>
      </c>
      <c r="BH95" s="204">
        <f t="shared" si="17"/>
        <v>0</v>
      </c>
      <c r="BI95" s="204">
        <f t="shared" si="18"/>
        <v>0</v>
      </c>
      <c r="BJ95" s="24" t="s">
        <v>81</v>
      </c>
      <c r="BK95" s="204">
        <f t="shared" si="19"/>
        <v>0</v>
      </c>
      <c r="BL95" s="24" t="s">
        <v>251</v>
      </c>
      <c r="BM95" s="24" t="s">
        <v>668</v>
      </c>
    </row>
    <row r="96" spans="2:65" s="1" customFormat="1" ht="22.5" customHeight="1">
      <c r="B96" s="41"/>
      <c r="C96" s="193" t="s">
        <v>226</v>
      </c>
      <c r="D96" s="193" t="s">
        <v>130</v>
      </c>
      <c r="E96" s="194" t="s">
        <v>669</v>
      </c>
      <c r="F96" s="195" t="s">
        <v>670</v>
      </c>
      <c r="G96" s="196" t="s">
        <v>218</v>
      </c>
      <c r="H96" s="197">
        <v>30</v>
      </c>
      <c r="I96" s="198"/>
      <c r="J96" s="199">
        <f t="shared" si="10"/>
        <v>0</v>
      </c>
      <c r="K96" s="195" t="s">
        <v>21</v>
      </c>
      <c r="L96" s="61"/>
      <c r="M96" s="200" t="s">
        <v>21</v>
      </c>
      <c r="N96" s="201" t="s">
        <v>44</v>
      </c>
      <c r="O96" s="42"/>
      <c r="P96" s="202">
        <f t="shared" si="11"/>
        <v>0</v>
      </c>
      <c r="Q96" s="202">
        <v>0</v>
      </c>
      <c r="R96" s="202">
        <f t="shared" si="12"/>
        <v>0</v>
      </c>
      <c r="S96" s="202">
        <v>0</v>
      </c>
      <c r="T96" s="203">
        <f t="shared" si="13"/>
        <v>0</v>
      </c>
      <c r="AR96" s="24" t="s">
        <v>251</v>
      </c>
      <c r="AT96" s="24" t="s">
        <v>130</v>
      </c>
      <c r="AU96" s="24" t="s">
        <v>83</v>
      </c>
      <c r="AY96" s="24" t="s">
        <v>127</v>
      </c>
      <c r="BE96" s="204">
        <f t="shared" si="14"/>
        <v>0</v>
      </c>
      <c r="BF96" s="204">
        <f t="shared" si="15"/>
        <v>0</v>
      </c>
      <c r="BG96" s="204">
        <f t="shared" si="16"/>
        <v>0</v>
      </c>
      <c r="BH96" s="204">
        <f t="shared" si="17"/>
        <v>0</v>
      </c>
      <c r="BI96" s="204">
        <f t="shared" si="18"/>
        <v>0</v>
      </c>
      <c r="BJ96" s="24" t="s">
        <v>81</v>
      </c>
      <c r="BK96" s="204">
        <f t="shared" si="19"/>
        <v>0</v>
      </c>
      <c r="BL96" s="24" t="s">
        <v>251</v>
      </c>
      <c r="BM96" s="24" t="s">
        <v>671</v>
      </c>
    </row>
    <row r="97" spans="2:65" s="1" customFormat="1" ht="22.5" customHeight="1">
      <c r="B97" s="41"/>
      <c r="C97" s="193" t="s">
        <v>231</v>
      </c>
      <c r="D97" s="193" t="s">
        <v>130</v>
      </c>
      <c r="E97" s="194" t="s">
        <v>672</v>
      </c>
      <c r="F97" s="195" t="s">
        <v>673</v>
      </c>
      <c r="G97" s="196" t="s">
        <v>218</v>
      </c>
      <c r="H97" s="197">
        <v>15</v>
      </c>
      <c r="I97" s="198"/>
      <c r="J97" s="199">
        <f t="shared" si="10"/>
        <v>0</v>
      </c>
      <c r="K97" s="195" t="s">
        <v>21</v>
      </c>
      <c r="L97" s="61"/>
      <c r="M97" s="200" t="s">
        <v>21</v>
      </c>
      <c r="N97" s="201" t="s">
        <v>44</v>
      </c>
      <c r="O97" s="42"/>
      <c r="P97" s="202">
        <f t="shared" si="11"/>
        <v>0</v>
      </c>
      <c r="Q97" s="202">
        <v>0</v>
      </c>
      <c r="R97" s="202">
        <f t="shared" si="12"/>
        <v>0</v>
      </c>
      <c r="S97" s="202">
        <v>0</v>
      </c>
      <c r="T97" s="203">
        <f t="shared" si="13"/>
        <v>0</v>
      </c>
      <c r="AR97" s="24" t="s">
        <v>251</v>
      </c>
      <c r="AT97" s="24" t="s">
        <v>130</v>
      </c>
      <c r="AU97" s="24" t="s">
        <v>83</v>
      </c>
      <c r="AY97" s="24" t="s">
        <v>127</v>
      </c>
      <c r="BE97" s="204">
        <f t="shared" si="14"/>
        <v>0</v>
      </c>
      <c r="BF97" s="204">
        <f t="shared" si="15"/>
        <v>0</v>
      </c>
      <c r="BG97" s="204">
        <f t="shared" si="16"/>
        <v>0</v>
      </c>
      <c r="BH97" s="204">
        <f t="shared" si="17"/>
        <v>0</v>
      </c>
      <c r="BI97" s="204">
        <f t="shared" si="18"/>
        <v>0</v>
      </c>
      <c r="BJ97" s="24" t="s">
        <v>81</v>
      </c>
      <c r="BK97" s="204">
        <f t="shared" si="19"/>
        <v>0</v>
      </c>
      <c r="BL97" s="24" t="s">
        <v>251</v>
      </c>
      <c r="BM97" s="24" t="s">
        <v>674</v>
      </c>
    </row>
    <row r="98" spans="2:65" s="1" customFormat="1" ht="22.5" customHeight="1">
      <c r="B98" s="41"/>
      <c r="C98" s="193" t="s">
        <v>235</v>
      </c>
      <c r="D98" s="193" t="s">
        <v>130</v>
      </c>
      <c r="E98" s="194" t="s">
        <v>675</v>
      </c>
      <c r="F98" s="195" t="s">
        <v>676</v>
      </c>
      <c r="G98" s="196" t="s">
        <v>218</v>
      </c>
      <c r="H98" s="197">
        <v>15</v>
      </c>
      <c r="I98" s="198"/>
      <c r="J98" s="199">
        <f t="shared" si="10"/>
        <v>0</v>
      </c>
      <c r="K98" s="195" t="s">
        <v>21</v>
      </c>
      <c r="L98" s="61"/>
      <c r="M98" s="200" t="s">
        <v>21</v>
      </c>
      <c r="N98" s="201" t="s">
        <v>44</v>
      </c>
      <c r="O98" s="42"/>
      <c r="P98" s="202">
        <f t="shared" si="11"/>
        <v>0</v>
      </c>
      <c r="Q98" s="202">
        <v>0</v>
      </c>
      <c r="R98" s="202">
        <f t="shared" si="12"/>
        <v>0</v>
      </c>
      <c r="S98" s="202">
        <v>0</v>
      </c>
      <c r="T98" s="203">
        <f t="shared" si="13"/>
        <v>0</v>
      </c>
      <c r="AR98" s="24" t="s">
        <v>251</v>
      </c>
      <c r="AT98" s="24" t="s">
        <v>130</v>
      </c>
      <c r="AU98" s="24" t="s">
        <v>83</v>
      </c>
      <c r="AY98" s="24" t="s">
        <v>127</v>
      </c>
      <c r="BE98" s="204">
        <f t="shared" si="14"/>
        <v>0</v>
      </c>
      <c r="BF98" s="204">
        <f t="shared" si="15"/>
        <v>0</v>
      </c>
      <c r="BG98" s="204">
        <f t="shared" si="16"/>
        <v>0</v>
      </c>
      <c r="BH98" s="204">
        <f t="shared" si="17"/>
        <v>0</v>
      </c>
      <c r="BI98" s="204">
        <f t="shared" si="18"/>
        <v>0</v>
      </c>
      <c r="BJ98" s="24" t="s">
        <v>81</v>
      </c>
      <c r="BK98" s="204">
        <f t="shared" si="19"/>
        <v>0</v>
      </c>
      <c r="BL98" s="24" t="s">
        <v>251</v>
      </c>
      <c r="BM98" s="24" t="s">
        <v>677</v>
      </c>
    </row>
    <row r="99" spans="2:65" s="1" customFormat="1" ht="22.5" customHeight="1">
      <c r="B99" s="41"/>
      <c r="C99" s="193" t="s">
        <v>239</v>
      </c>
      <c r="D99" s="193" t="s">
        <v>130</v>
      </c>
      <c r="E99" s="194" t="s">
        <v>678</v>
      </c>
      <c r="F99" s="195" t="s">
        <v>679</v>
      </c>
      <c r="G99" s="196" t="s">
        <v>218</v>
      </c>
      <c r="H99" s="197">
        <v>10</v>
      </c>
      <c r="I99" s="198"/>
      <c r="J99" s="199">
        <f t="shared" si="10"/>
        <v>0</v>
      </c>
      <c r="K99" s="195" t="s">
        <v>21</v>
      </c>
      <c r="L99" s="61"/>
      <c r="M99" s="200" t="s">
        <v>21</v>
      </c>
      <c r="N99" s="201" t="s">
        <v>44</v>
      </c>
      <c r="O99" s="42"/>
      <c r="P99" s="202">
        <f t="shared" si="11"/>
        <v>0</v>
      </c>
      <c r="Q99" s="202">
        <v>0</v>
      </c>
      <c r="R99" s="202">
        <f t="shared" si="12"/>
        <v>0</v>
      </c>
      <c r="S99" s="202">
        <v>0</v>
      </c>
      <c r="T99" s="203">
        <f t="shared" si="13"/>
        <v>0</v>
      </c>
      <c r="AR99" s="24" t="s">
        <v>251</v>
      </c>
      <c r="AT99" s="24" t="s">
        <v>130</v>
      </c>
      <c r="AU99" s="24" t="s">
        <v>83</v>
      </c>
      <c r="AY99" s="24" t="s">
        <v>127</v>
      </c>
      <c r="BE99" s="204">
        <f t="shared" si="14"/>
        <v>0</v>
      </c>
      <c r="BF99" s="204">
        <f t="shared" si="15"/>
        <v>0</v>
      </c>
      <c r="BG99" s="204">
        <f t="shared" si="16"/>
        <v>0</v>
      </c>
      <c r="BH99" s="204">
        <f t="shared" si="17"/>
        <v>0</v>
      </c>
      <c r="BI99" s="204">
        <f t="shared" si="18"/>
        <v>0</v>
      </c>
      <c r="BJ99" s="24" t="s">
        <v>81</v>
      </c>
      <c r="BK99" s="204">
        <f t="shared" si="19"/>
        <v>0</v>
      </c>
      <c r="BL99" s="24" t="s">
        <v>251</v>
      </c>
      <c r="BM99" s="24" t="s">
        <v>680</v>
      </c>
    </row>
    <row r="100" spans="2:65" s="1" customFormat="1" ht="22.5" customHeight="1">
      <c r="B100" s="41"/>
      <c r="C100" s="193" t="s">
        <v>10</v>
      </c>
      <c r="D100" s="193" t="s">
        <v>130</v>
      </c>
      <c r="E100" s="194" t="s">
        <v>681</v>
      </c>
      <c r="F100" s="195" t="s">
        <v>682</v>
      </c>
      <c r="G100" s="196" t="s">
        <v>495</v>
      </c>
      <c r="H100" s="197">
        <v>5</v>
      </c>
      <c r="I100" s="198"/>
      <c r="J100" s="199">
        <f t="shared" si="10"/>
        <v>0</v>
      </c>
      <c r="K100" s="195" t="s">
        <v>21</v>
      </c>
      <c r="L100" s="61"/>
      <c r="M100" s="200" t="s">
        <v>21</v>
      </c>
      <c r="N100" s="201" t="s">
        <v>44</v>
      </c>
      <c r="O100" s="42"/>
      <c r="P100" s="202">
        <f t="shared" si="11"/>
        <v>0</v>
      </c>
      <c r="Q100" s="202">
        <v>0</v>
      </c>
      <c r="R100" s="202">
        <f t="shared" si="12"/>
        <v>0</v>
      </c>
      <c r="S100" s="202">
        <v>0</v>
      </c>
      <c r="T100" s="203">
        <f t="shared" si="13"/>
        <v>0</v>
      </c>
      <c r="AR100" s="24" t="s">
        <v>251</v>
      </c>
      <c r="AT100" s="24" t="s">
        <v>130</v>
      </c>
      <c r="AU100" s="24" t="s">
        <v>83</v>
      </c>
      <c r="AY100" s="24" t="s">
        <v>127</v>
      </c>
      <c r="BE100" s="204">
        <f t="shared" si="14"/>
        <v>0</v>
      </c>
      <c r="BF100" s="204">
        <f t="shared" si="15"/>
        <v>0</v>
      </c>
      <c r="BG100" s="204">
        <f t="shared" si="16"/>
        <v>0</v>
      </c>
      <c r="BH100" s="204">
        <f t="shared" si="17"/>
        <v>0</v>
      </c>
      <c r="BI100" s="204">
        <f t="shared" si="18"/>
        <v>0</v>
      </c>
      <c r="BJ100" s="24" t="s">
        <v>81</v>
      </c>
      <c r="BK100" s="204">
        <f t="shared" si="19"/>
        <v>0</v>
      </c>
      <c r="BL100" s="24" t="s">
        <v>251</v>
      </c>
      <c r="BM100" s="24" t="s">
        <v>683</v>
      </c>
    </row>
    <row r="101" spans="2:65" s="1" customFormat="1" ht="22.5" customHeight="1">
      <c r="B101" s="41"/>
      <c r="C101" s="193" t="s">
        <v>251</v>
      </c>
      <c r="D101" s="193" t="s">
        <v>130</v>
      </c>
      <c r="E101" s="194" t="s">
        <v>684</v>
      </c>
      <c r="F101" s="195" t="s">
        <v>685</v>
      </c>
      <c r="G101" s="196" t="s">
        <v>686</v>
      </c>
      <c r="H101" s="197">
        <v>15</v>
      </c>
      <c r="I101" s="198"/>
      <c r="J101" s="199">
        <f t="shared" si="10"/>
        <v>0</v>
      </c>
      <c r="K101" s="195" t="s">
        <v>21</v>
      </c>
      <c r="L101" s="61"/>
      <c r="M101" s="200" t="s">
        <v>21</v>
      </c>
      <c r="N101" s="201" t="s">
        <v>44</v>
      </c>
      <c r="O101" s="42"/>
      <c r="P101" s="202">
        <f t="shared" si="11"/>
        <v>0</v>
      </c>
      <c r="Q101" s="202">
        <v>0</v>
      </c>
      <c r="R101" s="202">
        <f t="shared" si="12"/>
        <v>0</v>
      </c>
      <c r="S101" s="202">
        <v>0</v>
      </c>
      <c r="T101" s="203">
        <f t="shared" si="13"/>
        <v>0</v>
      </c>
      <c r="AR101" s="24" t="s">
        <v>251</v>
      </c>
      <c r="AT101" s="24" t="s">
        <v>130</v>
      </c>
      <c r="AU101" s="24" t="s">
        <v>83</v>
      </c>
      <c r="AY101" s="24" t="s">
        <v>127</v>
      </c>
      <c r="BE101" s="204">
        <f t="shared" si="14"/>
        <v>0</v>
      </c>
      <c r="BF101" s="204">
        <f t="shared" si="15"/>
        <v>0</v>
      </c>
      <c r="BG101" s="204">
        <f t="shared" si="16"/>
        <v>0</v>
      </c>
      <c r="BH101" s="204">
        <f t="shared" si="17"/>
        <v>0</v>
      </c>
      <c r="BI101" s="204">
        <f t="shared" si="18"/>
        <v>0</v>
      </c>
      <c r="BJ101" s="24" t="s">
        <v>81</v>
      </c>
      <c r="BK101" s="204">
        <f t="shared" si="19"/>
        <v>0</v>
      </c>
      <c r="BL101" s="24" t="s">
        <v>251</v>
      </c>
      <c r="BM101" s="24" t="s">
        <v>687</v>
      </c>
    </row>
    <row r="102" spans="2:65" s="1" customFormat="1" ht="22.5" customHeight="1">
      <c r="B102" s="41"/>
      <c r="C102" s="193" t="s">
        <v>256</v>
      </c>
      <c r="D102" s="193" t="s">
        <v>130</v>
      </c>
      <c r="E102" s="194" t="s">
        <v>688</v>
      </c>
      <c r="F102" s="195" t="s">
        <v>689</v>
      </c>
      <c r="G102" s="196" t="s">
        <v>171</v>
      </c>
      <c r="H102" s="197">
        <v>0.02</v>
      </c>
      <c r="I102" s="198"/>
      <c r="J102" s="199">
        <f t="shared" si="10"/>
        <v>0</v>
      </c>
      <c r="K102" s="195" t="s">
        <v>21</v>
      </c>
      <c r="L102" s="61"/>
      <c r="M102" s="200" t="s">
        <v>21</v>
      </c>
      <c r="N102" s="201" t="s">
        <v>44</v>
      </c>
      <c r="O102" s="42"/>
      <c r="P102" s="202">
        <f t="shared" si="11"/>
        <v>0</v>
      </c>
      <c r="Q102" s="202">
        <v>0</v>
      </c>
      <c r="R102" s="202">
        <f t="shared" si="12"/>
        <v>0</v>
      </c>
      <c r="S102" s="202">
        <v>0</v>
      </c>
      <c r="T102" s="203">
        <f t="shared" si="13"/>
        <v>0</v>
      </c>
      <c r="AR102" s="24" t="s">
        <v>251</v>
      </c>
      <c r="AT102" s="24" t="s">
        <v>130</v>
      </c>
      <c r="AU102" s="24" t="s">
        <v>83</v>
      </c>
      <c r="AY102" s="24" t="s">
        <v>127</v>
      </c>
      <c r="BE102" s="204">
        <f t="shared" si="14"/>
        <v>0</v>
      </c>
      <c r="BF102" s="204">
        <f t="shared" si="15"/>
        <v>0</v>
      </c>
      <c r="BG102" s="204">
        <f t="shared" si="16"/>
        <v>0</v>
      </c>
      <c r="BH102" s="204">
        <f t="shared" si="17"/>
        <v>0</v>
      </c>
      <c r="BI102" s="204">
        <f t="shared" si="18"/>
        <v>0</v>
      </c>
      <c r="BJ102" s="24" t="s">
        <v>81</v>
      </c>
      <c r="BK102" s="204">
        <f t="shared" si="19"/>
        <v>0</v>
      </c>
      <c r="BL102" s="24" t="s">
        <v>251</v>
      </c>
      <c r="BM102" s="24" t="s">
        <v>690</v>
      </c>
    </row>
    <row r="103" spans="2:65" s="1" customFormat="1" ht="22.5" customHeight="1">
      <c r="B103" s="41"/>
      <c r="C103" s="193" t="s">
        <v>261</v>
      </c>
      <c r="D103" s="193" t="s">
        <v>130</v>
      </c>
      <c r="E103" s="194" t="s">
        <v>691</v>
      </c>
      <c r="F103" s="195" t="s">
        <v>692</v>
      </c>
      <c r="G103" s="196" t="s">
        <v>133</v>
      </c>
      <c r="H103" s="197">
        <v>1</v>
      </c>
      <c r="I103" s="198"/>
      <c r="J103" s="199">
        <f t="shared" si="10"/>
        <v>0</v>
      </c>
      <c r="K103" s="195" t="s">
        <v>21</v>
      </c>
      <c r="L103" s="61"/>
      <c r="M103" s="200" t="s">
        <v>21</v>
      </c>
      <c r="N103" s="201" t="s">
        <v>44</v>
      </c>
      <c r="O103" s="42"/>
      <c r="P103" s="202">
        <f t="shared" si="11"/>
        <v>0</v>
      </c>
      <c r="Q103" s="202">
        <v>0</v>
      </c>
      <c r="R103" s="202">
        <f t="shared" si="12"/>
        <v>0</v>
      </c>
      <c r="S103" s="202">
        <v>0</v>
      </c>
      <c r="T103" s="203">
        <f t="shared" si="13"/>
        <v>0</v>
      </c>
      <c r="AR103" s="24" t="s">
        <v>251</v>
      </c>
      <c r="AT103" s="24" t="s">
        <v>130</v>
      </c>
      <c r="AU103" s="24" t="s">
        <v>83</v>
      </c>
      <c r="AY103" s="24" t="s">
        <v>127</v>
      </c>
      <c r="BE103" s="204">
        <f t="shared" si="14"/>
        <v>0</v>
      </c>
      <c r="BF103" s="204">
        <f t="shared" si="15"/>
        <v>0</v>
      </c>
      <c r="BG103" s="204">
        <f t="shared" si="16"/>
        <v>0</v>
      </c>
      <c r="BH103" s="204">
        <f t="shared" si="17"/>
        <v>0</v>
      </c>
      <c r="BI103" s="204">
        <f t="shared" si="18"/>
        <v>0</v>
      </c>
      <c r="BJ103" s="24" t="s">
        <v>81</v>
      </c>
      <c r="BK103" s="204">
        <f t="shared" si="19"/>
        <v>0</v>
      </c>
      <c r="BL103" s="24" t="s">
        <v>251</v>
      </c>
      <c r="BM103" s="24" t="s">
        <v>693</v>
      </c>
    </row>
    <row r="104" spans="2:65" s="1" customFormat="1" ht="22.5" customHeight="1">
      <c r="B104" s="41"/>
      <c r="C104" s="193" t="s">
        <v>265</v>
      </c>
      <c r="D104" s="193" t="s">
        <v>130</v>
      </c>
      <c r="E104" s="194" t="s">
        <v>694</v>
      </c>
      <c r="F104" s="195" t="s">
        <v>656</v>
      </c>
      <c r="G104" s="196" t="s">
        <v>311</v>
      </c>
      <c r="H104" s="262"/>
      <c r="I104" s="198"/>
      <c r="J104" s="199">
        <f t="shared" si="10"/>
        <v>0</v>
      </c>
      <c r="K104" s="195" t="s">
        <v>21</v>
      </c>
      <c r="L104" s="61"/>
      <c r="M104" s="200" t="s">
        <v>21</v>
      </c>
      <c r="N104" s="201" t="s">
        <v>44</v>
      </c>
      <c r="O104" s="42"/>
      <c r="P104" s="202">
        <f t="shared" si="11"/>
        <v>0</v>
      </c>
      <c r="Q104" s="202">
        <v>0</v>
      </c>
      <c r="R104" s="202">
        <f t="shared" si="12"/>
        <v>0</v>
      </c>
      <c r="S104" s="202">
        <v>0</v>
      </c>
      <c r="T104" s="203">
        <f t="shared" si="13"/>
        <v>0</v>
      </c>
      <c r="AR104" s="24" t="s">
        <v>251</v>
      </c>
      <c r="AT104" s="24" t="s">
        <v>130</v>
      </c>
      <c r="AU104" s="24" t="s">
        <v>83</v>
      </c>
      <c r="AY104" s="24" t="s">
        <v>127</v>
      </c>
      <c r="BE104" s="204">
        <f t="shared" si="14"/>
        <v>0</v>
      </c>
      <c r="BF104" s="204">
        <f t="shared" si="15"/>
        <v>0</v>
      </c>
      <c r="BG104" s="204">
        <f t="shared" si="16"/>
        <v>0</v>
      </c>
      <c r="BH104" s="204">
        <f t="shared" si="17"/>
        <v>0</v>
      </c>
      <c r="BI104" s="204">
        <f t="shared" si="18"/>
        <v>0</v>
      </c>
      <c r="BJ104" s="24" t="s">
        <v>81</v>
      </c>
      <c r="BK104" s="204">
        <f t="shared" si="19"/>
        <v>0</v>
      </c>
      <c r="BL104" s="24" t="s">
        <v>251</v>
      </c>
      <c r="BM104" s="24" t="s">
        <v>695</v>
      </c>
    </row>
    <row r="105" spans="2:63" s="10" customFormat="1" ht="29.85" customHeight="1">
      <c r="B105" s="176"/>
      <c r="C105" s="177"/>
      <c r="D105" s="190" t="s">
        <v>72</v>
      </c>
      <c r="E105" s="191" t="s">
        <v>696</v>
      </c>
      <c r="F105" s="191" t="s">
        <v>697</v>
      </c>
      <c r="G105" s="177"/>
      <c r="H105" s="177"/>
      <c r="I105" s="180"/>
      <c r="J105" s="192">
        <f>BK105</f>
        <v>0</v>
      </c>
      <c r="K105" s="177"/>
      <c r="L105" s="182"/>
      <c r="M105" s="183"/>
      <c r="N105" s="184"/>
      <c r="O105" s="184"/>
      <c r="P105" s="185">
        <f>SUM(P106:P112)</f>
        <v>0</v>
      </c>
      <c r="Q105" s="184"/>
      <c r="R105" s="185">
        <f>SUM(R106:R112)</f>
        <v>0</v>
      </c>
      <c r="S105" s="184"/>
      <c r="T105" s="186">
        <f>SUM(T106:T112)</f>
        <v>0</v>
      </c>
      <c r="AR105" s="187" t="s">
        <v>83</v>
      </c>
      <c r="AT105" s="188" t="s">
        <v>72</v>
      </c>
      <c r="AU105" s="188" t="s">
        <v>81</v>
      </c>
      <c r="AY105" s="187" t="s">
        <v>127</v>
      </c>
      <c r="BK105" s="189">
        <f>SUM(BK106:BK112)</f>
        <v>0</v>
      </c>
    </row>
    <row r="106" spans="2:65" s="1" customFormat="1" ht="22.5" customHeight="1">
      <c r="B106" s="41"/>
      <c r="C106" s="193" t="s">
        <v>271</v>
      </c>
      <c r="D106" s="193" t="s">
        <v>130</v>
      </c>
      <c r="E106" s="194" t="s">
        <v>698</v>
      </c>
      <c r="F106" s="195" t="s">
        <v>699</v>
      </c>
      <c r="G106" s="196" t="s">
        <v>495</v>
      </c>
      <c r="H106" s="197">
        <v>1</v>
      </c>
      <c r="I106" s="198"/>
      <c r="J106" s="199">
        <f aca="true" t="shared" si="20" ref="J106:J112">ROUND(I106*H106,2)</f>
        <v>0</v>
      </c>
      <c r="K106" s="195" t="s">
        <v>21</v>
      </c>
      <c r="L106" s="61"/>
      <c r="M106" s="200" t="s">
        <v>21</v>
      </c>
      <c r="N106" s="201" t="s">
        <v>44</v>
      </c>
      <c r="O106" s="42"/>
      <c r="P106" s="202">
        <f aca="true" t="shared" si="21" ref="P106:P112">O106*H106</f>
        <v>0</v>
      </c>
      <c r="Q106" s="202">
        <v>0</v>
      </c>
      <c r="R106" s="202">
        <f aca="true" t="shared" si="22" ref="R106:R112">Q106*H106</f>
        <v>0</v>
      </c>
      <c r="S106" s="202">
        <v>0</v>
      </c>
      <c r="T106" s="203">
        <f aca="true" t="shared" si="23" ref="T106:T112">S106*H106</f>
        <v>0</v>
      </c>
      <c r="AR106" s="24" t="s">
        <v>251</v>
      </c>
      <c r="AT106" s="24" t="s">
        <v>130</v>
      </c>
      <c r="AU106" s="24" t="s">
        <v>83</v>
      </c>
      <c r="AY106" s="24" t="s">
        <v>127</v>
      </c>
      <c r="BE106" s="204">
        <f aca="true" t="shared" si="24" ref="BE106:BE112">IF(N106="základní",J106,0)</f>
        <v>0</v>
      </c>
      <c r="BF106" s="204">
        <f aca="true" t="shared" si="25" ref="BF106:BF112">IF(N106="snížená",J106,0)</f>
        <v>0</v>
      </c>
      <c r="BG106" s="204">
        <f aca="true" t="shared" si="26" ref="BG106:BG112">IF(N106="zákl. přenesená",J106,0)</f>
        <v>0</v>
      </c>
      <c r="BH106" s="204">
        <f aca="true" t="shared" si="27" ref="BH106:BH112">IF(N106="sníž. přenesená",J106,0)</f>
        <v>0</v>
      </c>
      <c r="BI106" s="204">
        <f aca="true" t="shared" si="28" ref="BI106:BI112">IF(N106="nulová",J106,0)</f>
        <v>0</v>
      </c>
      <c r="BJ106" s="24" t="s">
        <v>81</v>
      </c>
      <c r="BK106" s="204">
        <f aca="true" t="shared" si="29" ref="BK106:BK112">ROUND(I106*H106,2)</f>
        <v>0</v>
      </c>
      <c r="BL106" s="24" t="s">
        <v>251</v>
      </c>
      <c r="BM106" s="24" t="s">
        <v>700</v>
      </c>
    </row>
    <row r="107" spans="2:65" s="1" customFormat="1" ht="22.5" customHeight="1">
      <c r="B107" s="41"/>
      <c r="C107" s="193" t="s">
        <v>9</v>
      </c>
      <c r="D107" s="193" t="s">
        <v>130</v>
      </c>
      <c r="E107" s="194" t="s">
        <v>701</v>
      </c>
      <c r="F107" s="195" t="s">
        <v>702</v>
      </c>
      <c r="G107" s="196" t="s">
        <v>495</v>
      </c>
      <c r="H107" s="197">
        <v>3</v>
      </c>
      <c r="I107" s="198"/>
      <c r="J107" s="199">
        <f t="shared" si="20"/>
        <v>0</v>
      </c>
      <c r="K107" s="195" t="s">
        <v>21</v>
      </c>
      <c r="L107" s="61"/>
      <c r="M107" s="200" t="s">
        <v>21</v>
      </c>
      <c r="N107" s="201" t="s">
        <v>44</v>
      </c>
      <c r="O107" s="42"/>
      <c r="P107" s="202">
        <f t="shared" si="21"/>
        <v>0</v>
      </c>
      <c r="Q107" s="202">
        <v>0</v>
      </c>
      <c r="R107" s="202">
        <f t="shared" si="22"/>
        <v>0</v>
      </c>
      <c r="S107" s="202">
        <v>0</v>
      </c>
      <c r="T107" s="203">
        <f t="shared" si="23"/>
        <v>0</v>
      </c>
      <c r="AR107" s="24" t="s">
        <v>251</v>
      </c>
      <c r="AT107" s="24" t="s">
        <v>130</v>
      </c>
      <c r="AU107" s="24" t="s">
        <v>83</v>
      </c>
      <c r="AY107" s="24" t="s">
        <v>127</v>
      </c>
      <c r="BE107" s="204">
        <f t="shared" si="24"/>
        <v>0</v>
      </c>
      <c r="BF107" s="204">
        <f t="shared" si="25"/>
        <v>0</v>
      </c>
      <c r="BG107" s="204">
        <f t="shared" si="26"/>
        <v>0</v>
      </c>
      <c r="BH107" s="204">
        <f t="shared" si="27"/>
        <v>0</v>
      </c>
      <c r="BI107" s="204">
        <f t="shared" si="28"/>
        <v>0</v>
      </c>
      <c r="BJ107" s="24" t="s">
        <v>81</v>
      </c>
      <c r="BK107" s="204">
        <f t="shared" si="29"/>
        <v>0</v>
      </c>
      <c r="BL107" s="24" t="s">
        <v>251</v>
      </c>
      <c r="BM107" s="24" t="s">
        <v>703</v>
      </c>
    </row>
    <row r="108" spans="2:65" s="1" customFormat="1" ht="22.5" customHeight="1">
      <c r="B108" s="41"/>
      <c r="C108" s="193" t="s">
        <v>280</v>
      </c>
      <c r="D108" s="193" t="s">
        <v>130</v>
      </c>
      <c r="E108" s="194" t="s">
        <v>704</v>
      </c>
      <c r="F108" s="195" t="s">
        <v>705</v>
      </c>
      <c r="G108" s="196" t="s">
        <v>495</v>
      </c>
      <c r="H108" s="197">
        <v>2</v>
      </c>
      <c r="I108" s="198"/>
      <c r="J108" s="199">
        <f t="shared" si="20"/>
        <v>0</v>
      </c>
      <c r="K108" s="195" t="s">
        <v>21</v>
      </c>
      <c r="L108" s="61"/>
      <c r="M108" s="200" t="s">
        <v>21</v>
      </c>
      <c r="N108" s="201" t="s">
        <v>44</v>
      </c>
      <c r="O108" s="42"/>
      <c r="P108" s="202">
        <f t="shared" si="21"/>
        <v>0</v>
      </c>
      <c r="Q108" s="202">
        <v>0</v>
      </c>
      <c r="R108" s="202">
        <f t="shared" si="22"/>
        <v>0</v>
      </c>
      <c r="S108" s="202">
        <v>0</v>
      </c>
      <c r="T108" s="203">
        <f t="shared" si="23"/>
        <v>0</v>
      </c>
      <c r="AR108" s="24" t="s">
        <v>251</v>
      </c>
      <c r="AT108" s="24" t="s">
        <v>130</v>
      </c>
      <c r="AU108" s="24" t="s">
        <v>83</v>
      </c>
      <c r="AY108" s="24" t="s">
        <v>127</v>
      </c>
      <c r="BE108" s="204">
        <f t="shared" si="24"/>
        <v>0</v>
      </c>
      <c r="BF108" s="204">
        <f t="shared" si="25"/>
        <v>0</v>
      </c>
      <c r="BG108" s="204">
        <f t="shared" si="26"/>
        <v>0</v>
      </c>
      <c r="BH108" s="204">
        <f t="shared" si="27"/>
        <v>0</v>
      </c>
      <c r="BI108" s="204">
        <f t="shared" si="28"/>
        <v>0</v>
      </c>
      <c r="BJ108" s="24" t="s">
        <v>81</v>
      </c>
      <c r="BK108" s="204">
        <f t="shared" si="29"/>
        <v>0</v>
      </c>
      <c r="BL108" s="24" t="s">
        <v>251</v>
      </c>
      <c r="BM108" s="24" t="s">
        <v>706</v>
      </c>
    </row>
    <row r="109" spans="2:65" s="1" customFormat="1" ht="22.5" customHeight="1">
      <c r="B109" s="41"/>
      <c r="C109" s="193" t="s">
        <v>284</v>
      </c>
      <c r="D109" s="193" t="s">
        <v>130</v>
      </c>
      <c r="E109" s="194" t="s">
        <v>707</v>
      </c>
      <c r="F109" s="195" t="s">
        <v>708</v>
      </c>
      <c r="G109" s="196" t="s">
        <v>495</v>
      </c>
      <c r="H109" s="197">
        <v>1</v>
      </c>
      <c r="I109" s="198"/>
      <c r="J109" s="199">
        <f t="shared" si="20"/>
        <v>0</v>
      </c>
      <c r="K109" s="195" t="s">
        <v>21</v>
      </c>
      <c r="L109" s="61"/>
      <c r="M109" s="200" t="s">
        <v>21</v>
      </c>
      <c r="N109" s="201" t="s">
        <v>44</v>
      </c>
      <c r="O109" s="42"/>
      <c r="P109" s="202">
        <f t="shared" si="21"/>
        <v>0</v>
      </c>
      <c r="Q109" s="202">
        <v>0</v>
      </c>
      <c r="R109" s="202">
        <f t="shared" si="22"/>
        <v>0</v>
      </c>
      <c r="S109" s="202">
        <v>0</v>
      </c>
      <c r="T109" s="203">
        <f t="shared" si="23"/>
        <v>0</v>
      </c>
      <c r="AR109" s="24" t="s">
        <v>251</v>
      </c>
      <c r="AT109" s="24" t="s">
        <v>130</v>
      </c>
      <c r="AU109" s="24" t="s">
        <v>83</v>
      </c>
      <c r="AY109" s="24" t="s">
        <v>127</v>
      </c>
      <c r="BE109" s="204">
        <f t="shared" si="24"/>
        <v>0</v>
      </c>
      <c r="BF109" s="204">
        <f t="shared" si="25"/>
        <v>0</v>
      </c>
      <c r="BG109" s="204">
        <f t="shared" si="26"/>
        <v>0</v>
      </c>
      <c r="BH109" s="204">
        <f t="shared" si="27"/>
        <v>0</v>
      </c>
      <c r="BI109" s="204">
        <f t="shared" si="28"/>
        <v>0</v>
      </c>
      <c r="BJ109" s="24" t="s">
        <v>81</v>
      </c>
      <c r="BK109" s="204">
        <f t="shared" si="29"/>
        <v>0</v>
      </c>
      <c r="BL109" s="24" t="s">
        <v>251</v>
      </c>
      <c r="BM109" s="24" t="s">
        <v>709</v>
      </c>
    </row>
    <row r="110" spans="2:65" s="1" customFormat="1" ht="22.5" customHeight="1">
      <c r="B110" s="41"/>
      <c r="C110" s="193" t="s">
        <v>292</v>
      </c>
      <c r="D110" s="193" t="s">
        <v>130</v>
      </c>
      <c r="E110" s="194" t="s">
        <v>710</v>
      </c>
      <c r="F110" s="195" t="s">
        <v>711</v>
      </c>
      <c r="G110" s="196" t="s">
        <v>495</v>
      </c>
      <c r="H110" s="197">
        <v>12</v>
      </c>
      <c r="I110" s="198"/>
      <c r="J110" s="199">
        <f t="shared" si="20"/>
        <v>0</v>
      </c>
      <c r="K110" s="195" t="s">
        <v>21</v>
      </c>
      <c r="L110" s="61"/>
      <c r="M110" s="200" t="s">
        <v>21</v>
      </c>
      <c r="N110" s="201" t="s">
        <v>44</v>
      </c>
      <c r="O110" s="42"/>
      <c r="P110" s="202">
        <f t="shared" si="21"/>
        <v>0</v>
      </c>
      <c r="Q110" s="202">
        <v>0</v>
      </c>
      <c r="R110" s="202">
        <f t="shared" si="22"/>
        <v>0</v>
      </c>
      <c r="S110" s="202">
        <v>0</v>
      </c>
      <c r="T110" s="203">
        <f t="shared" si="23"/>
        <v>0</v>
      </c>
      <c r="AR110" s="24" t="s">
        <v>251</v>
      </c>
      <c r="AT110" s="24" t="s">
        <v>130</v>
      </c>
      <c r="AU110" s="24" t="s">
        <v>83</v>
      </c>
      <c r="AY110" s="24" t="s">
        <v>127</v>
      </c>
      <c r="BE110" s="204">
        <f t="shared" si="24"/>
        <v>0</v>
      </c>
      <c r="BF110" s="204">
        <f t="shared" si="25"/>
        <v>0</v>
      </c>
      <c r="BG110" s="204">
        <f t="shared" si="26"/>
        <v>0</v>
      </c>
      <c r="BH110" s="204">
        <f t="shared" si="27"/>
        <v>0</v>
      </c>
      <c r="BI110" s="204">
        <f t="shared" si="28"/>
        <v>0</v>
      </c>
      <c r="BJ110" s="24" t="s">
        <v>81</v>
      </c>
      <c r="BK110" s="204">
        <f t="shared" si="29"/>
        <v>0</v>
      </c>
      <c r="BL110" s="24" t="s">
        <v>251</v>
      </c>
      <c r="BM110" s="24" t="s">
        <v>712</v>
      </c>
    </row>
    <row r="111" spans="2:65" s="1" customFormat="1" ht="22.5" customHeight="1">
      <c r="B111" s="41"/>
      <c r="C111" s="193" t="s">
        <v>297</v>
      </c>
      <c r="D111" s="193" t="s">
        <v>130</v>
      </c>
      <c r="E111" s="194" t="s">
        <v>713</v>
      </c>
      <c r="F111" s="195" t="s">
        <v>714</v>
      </c>
      <c r="G111" s="196" t="s">
        <v>495</v>
      </c>
      <c r="H111" s="197">
        <v>1</v>
      </c>
      <c r="I111" s="198"/>
      <c r="J111" s="199">
        <f t="shared" si="20"/>
        <v>0</v>
      </c>
      <c r="K111" s="195" t="s">
        <v>21</v>
      </c>
      <c r="L111" s="61"/>
      <c r="M111" s="200" t="s">
        <v>21</v>
      </c>
      <c r="N111" s="201" t="s">
        <v>44</v>
      </c>
      <c r="O111" s="42"/>
      <c r="P111" s="202">
        <f t="shared" si="21"/>
        <v>0</v>
      </c>
      <c r="Q111" s="202">
        <v>0</v>
      </c>
      <c r="R111" s="202">
        <f t="shared" si="22"/>
        <v>0</v>
      </c>
      <c r="S111" s="202">
        <v>0</v>
      </c>
      <c r="T111" s="203">
        <f t="shared" si="23"/>
        <v>0</v>
      </c>
      <c r="AR111" s="24" t="s">
        <v>251</v>
      </c>
      <c r="AT111" s="24" t="s">
        <v>130</v>
      </c>
      <c r="AU111" s="24" t="s">
        <v>83</v>
      </c>
      <c r="AY111" s="24" t="s">
        <v>127</v>
      </c>
      <c r="BE111" s="204">
        <f t="shared" si="24"/>
        <v>0</v>
      </c>
      <c r="BF111" s="204">
        <f t="shared" si="25"/>
        <v>0</v>
      </c>
      <c r="BG111" s="204">
        <f t="shared" si="26"/>
        <v>0</v>
      </c>
      <c r="BH111" s="204">
        <f t="shared" si="27"/>
        <v>0</v>
      </c>
      <c r="BI111" s="204">
        <f t="shared" si="28"/>
        <v>0</v>
      </c>
      <c r="BJ111" s="24" t="s">
        <v>81</v>
      </c>
      <c r="BK111" s="204">
        <f t="shared" si="29"/>
        <v>0</v>
      </c>
      <c r="BL111" s="24" t="s">
        <v>251</v>
      </c>
      <c r="BM111" s="24" t="s">
        <v>715</v>
      </c>
    </row>
    <row r="112" spans="2:65" s="1" customFormat="1" ht="22.5" customHeight="1">
      <c r="B112" s="41"/>
      <c r="C112" s="193" t="s">
        <v>301</v>
      </c>
      <c r="D112" s="193" t="s">
        <v>130</v>
      </c>
      <c r="E112" s="194" t="s">
        <v>716</v>
      </c>
      <c r="F112" s="195" t="s">
        <v>656</v>
      </c>
      <c r="G112" s="196" t="s">
        <v>311</v>
      </c>
      <c r="H112" s="262"/>
      <c r="I112" s="198"/>
      <c r="J112" s="199">
        <f t="shared" si="20"/>
        <v>0</v>
      </c>
      <c r="K112" s="195" t="s">
        <v>21</v>
      </c>
      <c r="L112" s="61"/>
      <c r="M112" s="200" t="s">
        <v>21</v>
      </c>
      <c r="N112" s="201" t="s">
        <v>44</v>
      </c>
      <c r="O112" s="42"/>
      <c r="P112" s="202">
        <f t="shared" si="21"/>
        <v>0</v>
      </c>
      <c r="Q112" s="202">
        <v>0</v>
      </c>
      <c r="R112" s="202">
        <f t="shared" si="22"/>
        <v>0</v>
      </c>
      <c r="S112" s="202">
        <v>0</v>
      </c>
      <c r="T112" s="203">
        <f t="shared" si="23"/>
        <v>0</v>
      </c>
      <c r="AR112" s="24" t="s">
        <v>251</v>
      </c>
      <c r="AT112" s="24" t="s">
        <v>130</v>
      </c>
      <c r="AU112" s="24" t="s">
        <v>83</v>
      </c>
      <c r="AY112" s="24" t="s">
        <v>127</v>
      </c>
      <c r="BE112" s="204">
        <f t="shared" si="24"/>
        <v>0</v>
      </c>
      <c r="BF112" s="204">
        <f t="shared" si="25"/>
        <v>0</v>
      </c>
      <c r="BG112" s="204">
        <f t="shared" si="26"/>
        <v>0</v>
      </c>
      <c r="BH112" s="204">
        <f t="shared" si="27"/>
        <v>0</v>
      </c>
      <c r="BI112" s="204">
        <f t="shared" si="28"/>
        <v>0</v>
      </c>
      <c r="BJ112" s="24" t="s">
        <v>81</v>
      </c>
      <c r="BK112" s="204">
        <f t="shared" si="29"/>
        <v>0</v>
      </c>
      <c r="BL112" s="24" t="s">
        <v>251</v>
      </c>
      <c r="BM112" s="24" t="s">
        <v>717</v>
      </c>
    </row>
    <row r="113" spans="2:63" s="10" customFormat="1" ht="29.85" customHeight="1">
      <c r="B113" s="176"/>
      <c r="C113" s="177"/>
      <c r="D113" s="190" t="s">
        <v>72</v>
      </c>
      <c r="E113" s="191" t="s">
        <v>718</v>
      </c>
      <c r="F113" s="191" t="s">
        <v>719</v>
      </c>
      <c r="G113" s="177"/>
      <c r="H113" s="177"/>
      <c r="I113" s="180"/>
      <c r="J113" s="192">
        <f>BK113</f>
        <v>0</v>
      </c>
      <c r="K113" s="177"/>
      <c r="L113" s="182"/>
      <c r="M113" s="183"/>
      <c r="N113" s="184"/>
      <c r="O113" s="184"/>
      <c r="P113" s="185">
        <f>SUM(P114:P118)</f>
        <v>0</v>
      </c>
      <c r="Q113" s="184"/>
      <c r="R113" s="185">
        <f>SUM(R114:R118)</f>
        <v>0</v>
      </c>
      <c r="S113" s="184"/>
      <c r="T113" s="186">
        <f>SUM(T114:T118)</f>
        <v>0</v>
      </c>
      <c r="AR113" s="187" t="s">
        <v>83</v>
      </c>
      <c r="AT113" s="188" t="s">
        <v>72</v>
      </c>
      <c r="AU113" s="188" t="s">
        <v>81</v>
      </c>
      <c r="AY113" s="187" t="s">
        <v>127</v>
      </c>
      <c r="BK113" s="189">
        <f>SUM(BK114:BK118)</f>
        <v>0</v>
      </c>
    </row>
    <row r="114" spans="2:65" s="1" customFormat="1" ht="31.5" customHeight="1">
      <c r="B114" s="41"/>
      <c r="C114" s="193" t="s">
        <v>308</v>
      </c>
      <c r="D114" s="193" t="s">
        <v>130</v>
      </c>
      <c r="E114" s="194" t="s">
        <v>720</v>
      </c>
      <c r="F114" s="195" t="s">
        <v>721</v>
      </c>
      <c r="G114" s="196" t="s">
        <v>495</v>
      </c>
      <c r="H114" s="197">
        <v>3</v>
      </c>
      <c r="I114" s="198"/>
      <c r="J114" s="199">
        <f>ROUND(I114*H114,2)</f>
        <v>0</v>
      </c>
      <c r="K114" s="195" t="s">
        <v>21</v>
      </c>
      <c r="L114" s="61"/>
      <c r="M114" s="200" t="s">
        <v>21</v>
      </c>
      <c r="N114" s="201" t="s">
        <v>44</v>
      </c>
      <c r="O114" s="42"/>
      <c r="P114" s="202">
        <f>O114*H114</f>
        <v>0</v>
      </c>
      <c r="Q114" s="202">
        <v>0</v>
      </c>
      <c r="R114" s="202">
        <f>Q114*H114</f>
        <v>0</v>
      </c>
      <c r="S114" s="202">
        <v>0</v>
      </c>
      <c r="T114" s="203">
        <f>S114*H114</f>
        <v>0</v>
      </c>
      <c r="AR114" s="24" t="s">
        <v>251</v>
      </c>
      <c r="AT114" s="24" t="s">
        <v>130</v>
      </c>
      <c r="AU114" s="24" t="s">
        <v>83</v>
      </c>
      <c r="AY114" s="24" t="s">
        <v>127</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251</v>
      </c>
      <c r="BM114" s="24" t="s">
        <v>722</v>
      </c>
    </row>
    <row r="115" spans="2:47" s="1" customFormat="1" ht="144">
      <c r="B115" s="41"/>
      <c r="C115" s="63"/>
      <c r="D115" s="234" t="s">
        <v>149</v>
      </c>
      <c r="E115" s="63"/>
      <c r="F115" s="261" t="s">
        <v>723</v>
      </c>
      <c r="G115" s="63"/>
      <c r="H115" s="63"/>
      <c r="I115" s="163"/>
      <c r="J115" s="63"/>
      <c r="K115" s="63"/>
      <c r="L115" s="61"/>
      <c r="M115" s="250"/>
      <c r="N115" s="42"/>
      <c r="O115" s="42"/>
      <c r="P115" s="42"/>
      <c r="Q115" s="42"/>
      <c r="R115" s="42"/>
      <c r="S115" s="42"/>
      <c r="T115" s="78"/>
      <c r="AT115" s="24" t="s">
        <v>149</v>
      </c>
      <c r="AU115" s="24" t="s">
        <v>83</v>
      </c>
    </row>
    <row r="116" spans="2:65" s="1" customFormat="1" ht="22.5" customHeight="1">
      <c r="B116" s="41"/>
      <c r="C116" s="193" t="s">
        <v>315</v>
      </c>
      <c r="D116" s="193" t="s">
        <v>130</v>
      </c>
      <c r="E116" s="194" t="s">
        <v>724</v>
      </c>
      <c r="F116" s="195" t="s">
        <v>725</v>
      </c>
      <c r="G116" s="196" t="s">
        <v>495</v>
      </c>
      <c r="H116" s="197">
        <v>3</v>
      </c>
      <c r="I116" s="198"/>
      <c r="J116" s="199">
        <f>ROUND(I116*H116,2)</f>
        <v>0</v>
      </c>
      <c r="K116" s="195" t="s">
        <v>21</v>
      </c>
      <c r="L116" s="61"/>
      <c r="M116" s="200" t="s">
        <v>21</v>
      </c>
      <c r="N116" s="201" t="s">
        <v>44</v>
      </c>
      <c r="O116" s="42"/>
      <c r="P116" s="202">
        <f>O116*H116</f>
        <v>0</v>
      </c>
      <c r="Q116" s="202">
        <v>0</v>
      </c>
      <c r="R116" s="202">
        <f>Q116*H116</f>
        <v>0</v>
      </c>
      <c r="S116" s="202">
        <v>0</v>
      </c>
      <c r="T116" s="203">
        <f>S116*H116</f>
        <v>0</v>
      </c>
      <c r="AR116" s="24" t="s">
        <v>251</v>
      </c>
      <c r="AT116" s="24" t="s">
        <v>130</v>
      </c>
      <c r="AU116" s="24" t="s">
        <v>83</v>
      </c>
      <c r="AY116" s="24" t="s">
        <v>127</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251</v>
      </c>
      <c r="BM116" s="24" t="s">
        <v>726</v>
      </c>
    </row>
    <row r="117" spans="2:47" s="1" customFormat="1" ht="144">
      <c r="B117" s="41"/>
      <c r="C117" s="63"/>
      <c r="D117" s="234" t="s">
        <v>149</v>
      </c>
      <c r="E117" s="63"/>
      <c r="F117" s="261" t="s">
        <v>723</v>
      </c>
      <c r="G117" s="63"/>
      <c r="H117" s="63"/>
      <c r="I117" s="163"/>
      <c r="J117" s="63"/>
      <c r="K117" s="63"/>
      <c r="L117" s="61"/>
      <c r="M117" s="250"/>
      <c r="N117" s="42"/>
      <c r="O117" s="42"/>
      <c r="P117" s="42"/>
      <c r="Q117" s="42"/>
      <c r="R117" s="42"/>
      <c r="S117" s="42"/>
      <c r="T117" s="78"/>
      <c r="AT117" s="24" t="s">
        <v>149</v>
      </c>
      <c r="AU117" s="24" t="s">
        <v>83</v>
      </c>
    </row>
    <row r="118" spans="2:65" s="1" customFormat="1" ht="22.5" customHeight="1">
      <c r="B118" s="41"/>
      <c r="C118" s="193" t="s">
        <v>319</v>
      </c>
      <c r="D118" s="193" t="s">
        <v>130</v>
      </c>
      <c r="E118" s="194" t="s">
        <v>727</v>
      </c>
      <c r="F118" s="195" t="s">
        <v>728</v>
      </c>
      <c r="G118" s="196" t="s">
        <v>311</v>
      </c>
      <c r="H118" s="262"/>
      <c r="I118" s="198"/>
      <c r="J118" s="199">
        <f>ROUND(I118*H118,2)</f>
        <v>0</v>
      </c>
      <c r="K118" s="195" t="s">
        <v>21</v>
      </c>
      <c r="L118" s="61"/>
      <c r="M118" s="200" t="s">
        <v>21</v>
      </c>
      <c r="N118" s="201" t="s">
        <v>44</v>
      </c>
      <c r="O118" s="42"/>
      <c r="P118" s="202">
        <f>O118*H118</f>
        <v>0</v>
      </c>
      <c r="Q118" s="202">
        <v>0</v>
      </c>
      <c r="R118" s="202">
        <f>Q118*H118</f>
        <v>0</v>
      </c>
      <c r="S118" s="202">
        <v>0</v>
      </c>
      <c r="T118" s="203">
        <f>S118*H118</f>
        <v>0</v>
      </c>
      <c r="AR118" s="24" t="s">
        <v>251</v>
      </c>
      <c r="AT118" s="24" t="s">
        <v>130</v>
      </c>
      <c r="AU118" s="24" t="s">
        <v>83</v>
      </c>
      <c r="AY118" s="24" t="s">
        <v>127</v>
      </c>
      <c r="BE118" s="204">
        <f>IF(N118="základní",J118,0)</f>
        <v>0</v>
      </c>
      <c r="BF118" s="204">
        <f>IF(N118="snížená",J118,0)</f>
        <v>0</v>
      </c>
      <c r="BG118" s="204">
        <f>IF(N118="zákl. přenesená",J118,0)</f>
        <v>0</v>
      </c>
      <c r="BH118" s="204">
        <f>IF(N118="sníž. přenesená",J118,0)</f>
        <v>0</v>
      </c>
      <c r="BI118" s="204">
        <f>IF(N118="nulová",J118,0)</f>
        <v>0</v>
      </c>
      <c r="BJ118" s="24" t="s">
        <v>81</v>
      </c>
      <c r="BK118" s="204">
        <f>ROUND(I118*H118,2)</f>
        <v>0</v>
      </c>
      <c r="BL118" s="24" t="s">
        <v>251</v>
      </c>
      <c r="BM118" s="24" t="s">
        <v>729</v>
      </c>
    </row>
    <row r="119" spans="2:63" s="10" customFormat="1" ht="29.85" customHeight="1">
      <c r="B119" s="176"/>
      <c r="C119" s="177"/>
      <c r="D119" s="190" t="s">
        <v>72</v>
      </c>
      <c r="E119" s="191" t="s">
        <v>730</v>
      </c>
      <c r="F119" s="191" t="s">
        <v>731</v>
      </c>
      <c r="G119" s="177"/>
      <c r="H119" s="177"/>
      <c r="I119" s="180"/>
      <c r="J119" s="192">
        <f>BK119</f>
        <v>0</v>
      </c>
      <c r="K119" s="177"/>
      <c r="L119" s="182"/>
      <c r="M119" s="183"/>
      <c r="N119" s="184"/>
      <c r="O119" s="184"/>
      <c r="P119" s="185">
        <f>SUM(P120:P128)</f>
        <v>0</v>
      </c>
      <c r="Q119" s="184"/>
      <c r="R119" s="185">
        <f>SUM(R120:R128)</f>
        <v>0</v>
      </c>
      <c r="S119" s="184"/>
      <c r="T119" s="186">
        <f>SUM(T120:T128)</f>
        <v>0</v>
      </c>
      <c r="AR119" s="187" t="s">
        <v>83</v>
      </c>
      <c r="AT119" s="188" t="s">
        <v>72</v>
      </c>
      <c r="AU119" s="188" t="s">
        <v>81</v>
      </c>
      <c r="AY119" s="187" t="s">
        <v>127</v>
      </c>
      <c r="BK119" s="189">
        <f>SUM(BK120:BK128)</f>
        <v>0</v>
      </c>
    </row>
    <row r="120" spans="2:65" s="1" customFormat="1" ht="22.5" customHeight="1">
      <c r="B120" s="41"/>
      <c r="C120" s="193" t="s">
        <v>323</v>
      </c>
      <c r="D120" s="193" t="s">
        <v>130</v>
      </c>
      <c r="E120" s="194" t="s">
        <v>732</v>
      </c>
      <c r="F120" s="195" t="s">
        <v>733</v>
      </c>
      <c r="G120" s="196" t="s">
        <v>495</v>
      </c>
      <c r="H120" s="197">
        <v>6</v>
      </c>
      <c r="I120" s="198"/>
      <c r="J120" s="199">
        <f aca="true" t="shared" si="30" ref="J120:J128">ROUND(I120*H120,2)</f>
        <v>0</v>
      </c>
      <c r="K120" s="195" t="s">
        <v>21</v>
      </c>
      <c r="L120" s="61"/>
      <c r="M120" s="200" t="s">
        <v>21</v>
      </c>
      <c r="N120" s="201" t="s">
        <v>44</v>
      </c>
      <c r="O120" s="42"/>
      <c r="P120" s="202">
        <f aca="true" t="shared" si="31" ref="P120:P128">O120*H120</f>
        <v>0</v>
      </c>
      <c r="Q120" s="202">
        <v>0</v>
      </c>
      <c r="R120" s="202">
        <f aca="true" t="shared" si="32" ref="R120:R128">Q120*H120</f>
        <v>0</v>
      </c>
      <c r="S120" s="202">
        <v>0</v>
      </c>
      <c r="T120" s="203">
        <f aca="true" t="shared" si="33" ref="T120:T128">S120*H120</f>
        <v>0</v>
      </c>
      <c r="AR120" s="24" t="s">
        <v>251</v>
      </c>
      <c r="AT120" s="24" t="s">
        <v>130</v>
      </c>
      <c r="AU120" s="24" t="s">
        <v>83</v>
      </c>
      <c r="AY120" s="24" t="s">
        <v>127</v>
      </c>
      <c r="BE120" s="204">
        <f aca="true" t="shared" si="34" ref="BE120:BE128">IF(N120="základní",J120,0)</f>
        <v>0</v>
      </c>
      <c r="BF120" s="204">
        <f aca="true" t="shared" si="35" ref="BF120:BF128">IF(N120="snížená",J120,0)</f>
        <v>0</v>
      </c>
      <c r="BG120" s="204">
        <f aca="true" t="shared" si="36" ref="BG120:BG128">IF(N120="zákl. přenesená",J120,0)</f>
        <v>0</v>
      </c>
      <c r="BH120" s="204">
        <f aca="true" t="shared" si="37" ref="BH120:BH128">IF(N120="sníž. přenesená",J120,0)</f>
        <v>0</v>
      </c>
      <c r="BI120" s="204">
        <f aca="true" t="shared" si="38" ref="BI120:BI128">IF(N120="nulová",J120,0)</f>
        <v>0</v>
      </c>
      <c r="BJ120" s="24" t="s">
        <v>81</v>
      </c>
      <c r="BK120" s="204">
        <f aca="true" t="shared" si="39" ref="BK120:BK128">ROUND(I120*H120,2)</f>
        <v>0</v>
      </c>
      <c r="BL120" s="24" t="s">
        <v>251</v>
      </c>
      <c r="BM120" s="24" t="s">
        <v>734</v>
      </c>
    </row>
    <row r="121" spans="2:65" s="1" customFormat="1" ht="22.5" customHeight="1">
      <c r="B121" s="41"/>
      <c r="C121" s="193" t="s">
        <v>327</v>
      </c>
      <c r="D121" s="193" t="s">
        <v>130</v>
      </c>
      <c r="E121" s="194" t="s">
        <v>735</v>
      </c>
      <c r="F121" s="195" t="s">
        <v>736</v>
      </c>
      <c r="G121" s="196" t="s">
        <v>218</v>
      </c>
      <c r="H121" s="197">
        <v>130</v>
      </c>
      <c r="I121" s="198"/>
      <c r="J121" s="199">
        <f t="shared" si="30"/>
        <v>0</v>
      </c>
      <c r="K121" s="195" t="s">
        <v>21</v>
      </c>
      <c r="L121" s="61"/>
      <c r="M121" s="200" t="s">
        <v>21</v>
      </c>
      <c r="N121" s="201" t="s">
        <v>44</v>
      </c>
      <c r="O121" s="42"/>
      <c r="P121" s="202">
        <f t="shared" si="31"/>
        <v>0</v>
      </c>
      <c r="Q121" s="202">
        <v>0</v>
      </c>
      <c r="R121" s="202">
        <f t="shared" si="32"/>
        <v>0</v>
      </c>
      <c r="S121" s="202">
        <v>0</v>
      </c>
      <c r="T121" s="203">
        <f t="shared" si="33"/>
        <v>0</v>
      </c>
      <c r="AR121" s="24" t="s">
        <v>251</v>
      </c>
      <c r="AT121" s="24" t="s">
        <v>130</v>
      </c>
      <c r="AU121" s="24" t="s">
        <v>83</v>
      </c>
      <c r="AY121" s="24" t="s">
        <v>127</v>
      </c>
      <c r="BE121" s="204">
        <f t="shared" si="34"/>
        <v>0</v>
      </c>
      <c r="BF121" s="204">
        <f t="shared" si="35"/>
        <v>0</v>
      </c>
      <c r="BG121" s="204">
        <f t="shared" si="36"/>
        <v>0</v>
      </c>
      <c r="BH121" s="204">
        <f t="shared" si="37"/>
        <v>0</v>
      </c>
      <c r="BI121" s="204">
        <f t="shared" si="38"/>
        <v>0</v>
      </c>
      <c r="BJ121" s="24" t="s">
        <v>81</v>
      </c>
      <c r="BK121" s="204">
        <f t="shared" si="39"/>
        <v>0</v>
      </c>
      <c r="BL121" s="24" t="s">
        <v>251</v>
      </c>
      <c r="BM121" s="24" t="s">
        <v>737</v>
      </c>
    </row>
    <row r="122" spans="2:65" s="1" customFormat="1" ht="22.5" customHeight="1">
      <c r="B122" s="41"/>
      <c r="C122" s="193" t="s">
        <v>305</v>
      </c>
      <c r="D122" s="193" t="s">
        <v>130</v>
      </c>
      <c r="E122" s="194" t="s">
        <v>738</v>
      </c>
      <c r="F122" s="195" t="s">
        <v>739</v>
      </c>
      <c r="G122" s="196" t="s">
        <v>495</v>
      </c>
      <c r="H122" s="197">
        <v>10</v>
      </c>
      <c r="I122" s="198"/>
      <c r="J122" s="199">
        <f t="shared" si="30"/>
        <v>0</v>
      </c>
      <c r="K122" s="195" t="s">
        <v>21</v>
      </c>
      <c r="L122" s="61"/>
      <c r="M122" s="200" t="s">
        <v>21</v>
      </c>
      <c r="N122" s="201" t="s">
        <v>44</v>
      </c>
      <c r="O122" s="42"/>
      <c r="P122" s="202">
        <f t="shared" si="31"/>
        <v>0</v>
      </c>
      <c r="Q122" s="202">
        <v>0</v>
      </c>
      <c r="R122" s="202">
        <f t="shared" si="32"/>
        <v>0</v>
      </c>
      <c r="S122" s="202">
        <v>0</v>
      </c>
      <c r="T122" s="203">
        <f t="shared" si="33"/>
        <v>0</v>
      </c>
      <c r="AR122" s="24" t="s">
        <v>251</v>
      </c>
      <c r="AT122" s="24" t="s">
        <v>130</v>
      </c>
      <c r="AU122" s="24" t="s">
        <v>83</v>
      </c>
      <c r="AY122" s="24" t="s">
        <v>127</v>
      </c>
      <c r="BE122" s="204">
        <f t="shared" si="34"/>
        <v>0</v>
      </c>
      <c r="BF122" s="204">
        <f t="shared" si="35"/>
        <v>0</v>
      </c>
      <c r="BG122" s="204">
        <f t="shared" si="36"/>
        <v>0</v>
      </c>
      <c r="BH122" s="204">
        <f t="shared" si="37"/>
        <v>0</v>
      </c>
      <c r="BI122" s="204">
        <f t="shared" si="38"/>
        <v>0</v>
      </c>
      <c r="BJ122" s="24" t="s">
        <v>81</v>
      </c>
      <c r="BK122" s="204">
        <f t="shared" si="39"/>
        <v>0</v>
      </c>
      <c r="BL122" s="24" t="s">
        <v>251</v>
      </c>
      <c r="BM122" s="24" t="s">
        <v>740</v>
      </c>
    </row>
    <row r="123" spans="2:65" s="1" customFormat="1" ht="22.5" customHeight="1">
      <c r="B123" s="41"/>
      <c r="C123" s="193" t="s">
        <v>336</v>
      </c>
      <c r="D123" s="193" t="s">
        <v>130</v>
      </c>
      <c r="E123" s="194" t="s">
        <v>741</v>
      </c>
      <c r="F123" s="195" t="s">
        <v>742</v>
      </c>
      <c r="G123" s="196" t="s">
        <v>686</v>
      </c>
      <c r="H123" s="197">
        <v>50</v>
      </c>
      <c r="I123" s="198"/>
      <c r="J123" s="199">
        <f t="shared" si="30"/>
        <v>0</v>
      </c>
      <c r="K123" s="195" t="s">
        <v>21</v>
      </c>
      <c r="L123" s="61"/>
      <c r="M123" s="200" t="s">
        <v>21</v>
      </c>
      <c r="N123" s="201" t="s">
        <v>44</v>
      </c>
      <c r="O123" s="42"/>
      <c r="P123" s="202">
        <f t="shared" si="31"/>
        <v>0</v>
      </c>
      <c r="Q123" s="202">
        <v>0</v>
      </c>
      <c r="R123" s="202">
        <f t="shared" si="32"/>
        <v>0</v>
      </c>
      <c r="S123" s="202">
        <v>0</v>
      </c>
      <c r="T123" s="203">
        <f t="shared" si="33"/>
        <v>0</v>
      </c>
      <c r="AR123" s="24" t="s">
        <v>251</v>
      </c>
      <c r="AT123" s="24" t="s">
        <v>130</v>
      </c>
      <c r="AU123" s="24" t="s">
        <v>83</v>
      </c>
      <c r="AY123" s="24" t="s">
        <v>127</v>
      </c>
      <c r="BE123" s="204">
        <f t="shared" si="34"/>
        <v>0</v>
      </c>
      <c r="BF123" s="204">
        <f t="shared" si="35"/>
        <v>0</v>
      </c>
      <c r="BG123" s="204">
        <f t="shared" si="36"/>
        <v>0</v>
      </c>
      <c r="BH123" s="204">
        <f t="shared" si="37"/>
        <v>0</v>
      </c>
      <c r="BI123" s="204">
        <f t="shared" si="38"/>
        <v>0</v>
      </c>
      <c r="BJ123" s="24" t="s">
        <v>81</v>
      </c>
      <c r="BK123" s="204">
        <f t="shared" si="39"/>
        <v>0</v>
      </c>
      <c r="BL123" s="24" t="s">
        <v>251</v>
      </c>
      <c r="BM123" s="24" t="s">
        <v>743</v>
      </c>
    </row>
    <row r="124" spans="2:65" s="1" customFormat="1" ht="22.5" customHeight="1">
      <c r="B124" s="41"/>
      <c r="C124" s="193" t="s">
        <v>342</v>
      </c>
      <c r="D124" s="193" t="s">
        <v>130</v>
      </c>
      <c r="E124" s="194" t="s">
        <v>744</v>
      </c>
      <c r="F124" s="195" t="s">
        <v>745</v>
      </c>
      <c r="G124" s="196" t="s">
        <v>746</v>
      </c>
      <c r="H124" s="197">
        <v>8</v>
      </c>
      <c r="I124" s="198"/>
      <c r="J124" s="199">
        <f t="shared" si="30"/>
        <v>0</v>
      </c>
      <c r="K124" s="195" t="s">
        <v>21</v>
      </c>
      <c r="L124" s="61"/>
      <c r="M124" s="200" t="s">
        <v>21</v>
      </c>
      <c r="N124" s="201" t="s">
        <v>44</v>
      </c>
      <c r="O124" s="42"/>
      <c r="P124" s="202">
        <f t="shared" si="31"/>
        <v>0</v>
      </c>
      <c r="Q124" s="202">
        <v>0</v>
      </c>
      <c r="R124" s="202">
        <f t="shared" si="32"/>
        <v>0</v>
      </c>
      <c r="S124" s="202">
        <v>0</v>
      </c>
      <c r="T124" s="203">
        <f t="shared" si="33"/>
        <v>0</v>
      </c>
      <c r="AR124" s="24" t="s">
        <v>251</v>
      </c>
      <c r="AT124" s="24" t="s">
        <v>130</v>
      </c>
      <c r="AU124" s="24" t="s">
        <v>83</v>
      </c>
      <c r="AY124" s="24" t="s">
        <v>127</v>
      </c>
      <c r="BE124" s="204">
        <f t="shared" si="34"/>
        <v>0</v>
      </c>
      <c r="BF124" s="204">
        <f t="shared" si="35"/>
        <v>0</v>
      </c>
      <c r="BG124" s="204">
        <f t="shared" si="36"/>
        <v>0</v>
      </c>
      <c r="BH124" s="204">
        <f t="shared" si="37"/>
        <v>0</v>
      </c>
      <c r="BI124" s="204">
        <f t="shared" si="38"/>
        <v>0</v>
      </c>
      <c r="BJ124" s="24" t="s">
        <v>81</v>
      </c>
      <c r="BK124" s="204">
        <f t="shared" si="39"/>
        <v>0</v>
      </c>
      <c r="BL124" s="24" t="s">
        <v>251</v>
      </c>
      <c r="BM124" s="24" t="s">
        <v>747</v>
      </c>
    </row>
    <row r="125" spans="2:65" s="1" customFormat="1" ht="22.5" customHeight="1">
      <c r="B125" s="41"/>
      <c r="C125" s="193" t="s">
        <v>346</v>
      </c>
      <c r="D125" s="193" t="s">
        <v>130</v>
      </c>
      <c r="E125" s="194" t="s">
        <v>748</v>
      </c>
      <c r="F125" s="195" t="s">
        <v>749</v>
      </c>
      <c r="G125" s="196" t="s">
        <v>746</v>
      </c>
      <c r="H125" s="197">
        <v>8</v>
      </c>
      <c r="I125" s="198"/>
      <c r="J125" s="199">
        <f t="shared" si="30"/>
        <v>0</v>
      </c>
      <c r="K125" s="195" t="s">
        <v>21</v>
      </c>
      <c r="L125" s="61"/>
      <c r="M125" s="200" t="s">
        <v>21</v>
      </c>
      <c r="N125" s="201" t="s">
        <v>44</v>
      </c>
      <c r="O125" s="42"/>
      <c r="P125" s="202">
        <f t="shared" si="31"/>
        <v>0</v>
      </c>
      <c r="Q125" s="202">
        <v>0</v>
      </c>
      <c r="R125" s="202">
        <f t="shared" si="32"/>
        <v>0</v>
      </c>
      <c r="S125" s="202">
        <v>0</v>
      </c>
      <c r="T125" s="203">
        <f t="shared" si="33"/>
        <v>0</v>
      </c>
      <c r="AR125" s="24" t="s">
        <v>251</v>
      </c>
      <c r="AT125" s="24" t="s">
        <v>130</v>
      </c>
      <c r="AU125" s="24" t="s">
        <v>83</v>
      </c>
      <c r="AY125" s="24" t="s">
        <v>127</v>
      </c>
      <c r="BE125" s="204">
        <f t="shared" si="34"/>
        <v>0</v>
      </c>
      <c r="BF125" s="204">
        <f t="shared" si="35"/>
        <v>0</v>
      </c>
      <c r="BG125" s="204">
        <f t="shared" si="36"/>
        <v>0</v>
      </c>
      <c r="BH125" s="204">
        <f t="shared" si="37"/>
        <v>0</v>
      </c>
      <c r="BI125" s="204">
        <f t="shared" si="38"/>
        <v>0</v>
      </c>
      <c r="BJ125" s="24" t="s">
        <v>81</v>
      </c>
      <c r="BK125" s="204">
        <f t="shared" si="39"/>
        <v>0</v>
      </c>
      <c r="BL125" s="24" t="s">
        <v>251</v>
      </c>
      <c r="BM125" s="24" t="s">
        <v>750</v>
      </c>
    </row>
    <row r="126" spans="2:65" s="1" customFormat="1" ht="22.5" customHeight="1">
      <c r="B126" s="41"/>
      <c r="C126" s="193" t="s">
        <v>359</v>
      </c>
      <c r="D126" s="193" t="s">
        <v>130</v>
      </c>
      <c r="E126" s="194" t="s">
        <v>751</v>
      </c>
      <c r="F126" s="195" t="s">
        <v>752</v>
      </c>
      <c r="G126" s="196" t="s">
        <v>746</v>
      </c>
      <c r="H126" s="197">
        <v>8</v>
      </c>
      <c r="I126" s="198"/>
      <c r="J126" s="199">
        <f t="shared" si="30"/>
        <v>0</v>
      </c>
      <c r="K126" s="195" t="s">
        <v>21</v>
      </c>
      <c r="L126" s="61"/>
      <c r="M126" s="200" t="s">
        <v>21</v>
      </c>
      <c r="N126" s="201" t="s">
        <v>44</v>
      </c>
      <c r="O126" s="42"/>
      <c r="P126" s="202">
        <f t="shared" si="31"/>
        <v>0</v>
      </c>
      <c r="Q126" s="202">
        <v>0</v>
      </c>
      <c r="R126" s="202">
        <f t="shared" si="32"/>
        <v>0</v>
      </c>
      <c r="S126" s="202">
        <v>0</v>
      </c>
      <c r="T126" s="203">
        <f t="shared" si="33"/>
        <v>0</v>
      </c>
      <c r="AR126" s="24" t="s">
        <v>251</v>
      </c>
      <c r="AT126" s="24" t="s">
        <v>130</v>
      </c>
      <c r="AU126" s="24" t="s">
        <v>83</v>
      </c>
      <c r="AY126" s="24" t="s">
        <v>127</v>
      </c>
      <c r="BE126" s="204">
        <f t="shared" si="34"/>
        <v>0</v>
      </c>
      <c r="BF126" s="204">
        <f t="shared" si="35"/>
        <v>0</v>
      </c>
      <c r="BG126" s="204">
        <f t="shared" si="36"/>
        <v>0</v>
      </c>
      <c r="BH126" s="204">
        <f t="shared" si="37"/>
        <v>0</v>
      </c>
      <c r="BI126" s="204">
        <f t="shared" si="38"/>
        <v>0</v>
      </c>
      <c r="BJ126" s="24" t="s">
        <v>81</v>
      </c>
      <c r="BK126" s="204">
        <f t="shared" si="39"/>
        <v>0</v>
      </c>
      <c r="BL126" s="24" t="s">
        <v>251</v>
      </c>
      <c r="BM126" s="24" t="s">
        <v>753</v>
      </c>
    </row>
    <row r="127" spans="2:65" s="1" customFormat="1" ht="22.5" customHeight="1">
      <c r="B127" s="41"/>
      <c r="C127" s="193" t="s">
        <v>363</v>
      </c>
      <c r="D127" s="193" t="s">
        <v>130</v>
      </c>
      <c r="E127" s="194" t="s">
        <v>754</v>
      </c>
      <c r="F127" s="195" t="s">
        <v>755</v>
      </c>
      <c r="G127" s="196" t="s">
        <v>133</v>
      </c>
      <c r="H127" s="197">
        <v>1</v>
      </c>
      <c r="I127" s="198"/>
      <c r="J127" s="199">
        <f t="shared" si="30"/>
        <v>0</v>
      </c>
      <c r="K127" s="195" t="s">
        <v>21</v>
      </c>
      <c r="L127" s="61"/>
      <c r="M127" s="200" t="s">
        <v>21</v>
      </c>
      <c r="N127" s="201" t="s">
        <v>44</v>
      </c>
      <c r="O127" s="42"/>
      <c r="P127" s="202">
        <f t="shared" si="31"/>
        <v>0</v>
      </c>
      <c r="Q127" s="202">
        <v>0</v>
      </c>
      <c r="R127" s="202">
        <f t="shared" si="32"/>
        <v>0</v>
      </c>
      <c r="S127" s="202">
        <v>0</v>
      </c>
      <c r="T127" s="203">
        <f t="shared" si="33"/>
        <v>0</v>
      </c>
      <c r="AR127" s="24" t="s">
        <v>251</v>
      </c>
      <c r="AT127" s="24" t="s">
        <v>130</v>
      </c>
      <c r="AU127" s="24" t="s">
        <v>83</v>
      </c>
      <c r="AY127" s="24" t="s">
        <v>127</v>
      </c>
      <c r="BE127" s="204">
        <f t="shared" si="34"/>
        <v>0</v>
      </c>
      <c r="BF127" s="204">
        <f t="shared" si="35"/>
        <v>0</v>
      </c>
      <c r="BG127" s="204">
        <f t="shared" si="36"/>
        <v>0</v>
      </c>
      <c r="BH127" s="204">
        <f t="shared" si="37"/>
        <v>0</v>
      </c>
      <c r="BI127" s="204">
        <f t="shared" si="38"/>
        <v>0</v>
      </c>
      <c r="BJ127" s="24" t="s">
        <v>81</v>
      </c>
      <c r="BK127" s="204">
        <f t="shared" si="39"/>
        <v>0</v>
      </c>
      <c r="BL127" s="24" t="s">
        <v>251</v>
      </c>
      <c r="BM127" s="24" t="s">
        <v>756</v>
      </c>
    </row>
    <row r="128" spans="2:65" s="1" customFormat="1" ht="22.5" customHeight="1">
      <c r="B128" s="41"/>
      <c r="C128" s="193" t="s">
        <v>367</v>
      </c>
      <c r="D128" s="193" t="s">
        <v>130</v>
      </c>
      <c r="E128" s="194" t="s">
        <v>757</v>
      </c>
      <c r="F128" s="195" t="s">
        <v>758</v>
      </c>
      <c r="G128" s="196" t="s">
        <v>133</v>
      </c>
      <c r="H128" s="197">
        <v>1</v>
      </c>
      <c r="I128" s="198"/>
      <c r="J128" s="199">
        <f t="shared" si="30"/>
        <v>0</v>
      </c>
      <c r="K128" s="195" t="s">
        <v>21</v>
      </c>
      <c r="L128" s="61"/>
      <c r="M128" s="200" t="s">
        <v>21</v>
      </c>
      <c r="N128" s="274" t="s">
        <v>44</v>
      </c>
      <c r="O128" s="208"/>
      <c r="P128" s="275">
        <f t="shared" si="31"/>
        <v>0</v>
      </c>
      <c r="Q128" s="275">
        <v>0</v>
      </c>
      <c r="R128" s="275">
        <f t="shared" si="32"/>
        <v>0</v>
      </c>
      <c r="S128" s="275">
        <v>0</v>
      </c>
      <c r="T128" s="276">
        <f t="shared" si="33"/>
        <v>0</v>
      </c>
      <c r="AR128" s="24" t="s">
        <v>251</v>
      </c>
      <c r="AT128" s="24" t="s">
        <v>130</v>
      </c>
      <c r="AU128" s="24" t="s">
        <v>83</v>
      </c>
      <c r="AY128" s="24" t="s">
        <v>127</v>
      </c>
      <c r="BE128" s="204">
        <f t="shared" si="34"/>
        <v>0</v>
      </c>
      <c r="BF128" s="204">
        <f t="shared" si="35"/>
        <v>0</v>
      </c>
      <c r="BG128" s="204">
        <f t="shared" si="36"/>
        <v>0</v>
      </c>
      <c r="BH128" s="204">
        <f t="shared" si="37"/>
        <v>0</v>
      </c>
      <c r="BI128" s="204">
        <f t="shared" si="38"/>
        <v>0</v>
      </c>
      <c r="BJ128" s="24" t="s">
        <v>81</v>
      </c>
      <c r="BK128" s="204">
        <f t="shared" si="39"/>
        <v>0</v>
      </c>
      <c r="BL128" s="24" t="s">
        <v>251</v>
      </c>
      <c r="BM128" s="24" t="s">
        <v>759</v>
      </c>
    </row>
    <row r="129" spans="2:12" s="1" customFormat="1" ht="6.9" customHeight="1">
      <c r="B129" s="56"/>
      <c r="C129" s="57"/>
      <c r="D129" s="57"/>
      <c r="E129" s="57"/>
      <c r="F129" s="57"/>
      <c r="G129" s="57"/>
      <c r="H129" s="57"/>
      <c r="I129" s="139"/>
      <c r="J129" s="57"/>
      <c r="K129" s="57"/>
      <c r="L129" s="61"/>
    </row>
  </sheetData>
  <sheetProtection algorithmName="SHA-512" hashValue="GSiP7c1FA+KAr9QJpL1Nk9ajWn50XbUJsuc2Jn++r99u7AJtm3zek+xmkZrjoJHk3PqSGDl+U/JLGNYwJpQNNA==" saltValue="9UdZamRgX/xpygDPxCM1SQ==" spinCount="100000" sheet="1" objects="1" scenarios="1" formatCells="0" formatColumns="0" formatRows="0" sort="0" autoFilter="0"/>
  <autoFilter ref="C81:K128"/>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5" customFormat="1" ht="45" customHeight="1">
      <c r="B3" s="281"/>
      <c r="C3" s="404" t="s">
        <v>760</v>
      </c>
      <c r="D3" s="404"/>
      <c r="E3" s="404"/>
      <c r="F3" s="404"/>
      <c r="G3" s="404"/>
      <c r="H3" s="404"/>
      <c r="I3" s="404"/>
      <c r="J3" s="404"/>
      <c r="K3" s="282"/>
    </row>
    <row r="4" spans="2:11" ht="25.5" customHeight="1">
      <c r="B4" s="283"/>
      <c r="C4" s="408" t="s">
        <v>761</v>
      </c>
      <c r="D4" s="408"/>
      <c r="E4" s="408"/>
      <c r="F4" s="408"/>
      <c r="G4" s="408"/>
      <c r="H4" s="408"/>
      <c r="I4" s="408"/>
      <c r="J4" s="408"/>
      <c r="K4" s="284"/>
    </row>
    <row r="5" spans="2:11" ht="5.25" customHeight="1">
      <c r="B5" s="283"/>
      <c r="C5" s="285"/>
      <c r="D5" s="285"/>
      <c r="E5" s="285"/>
      <c r="F5" s="285"/>
      <c r="G5" s="285"/>
      <c r="H5" s="285"/>
      <c r="I5" s="285"/>
      <c r="J5" s="285"/>
      <c r="K5" s="284"/>
    </row>
    <row r="6" spans="2:11" ht="15" customHeight="1">
      <c r="B6" s="283"/>
      <c r="C6" s="407" t="s">
        <v>762</v>
      </c>
      <c r="D6" s="407"/>
      <c r="E6" s="407"/>
      <c r="F6" s="407"/>
      <c r="G6" s="407"/>
      <c r="H6" s="407"/>
      <c r="I6" s="407"/>
      <c r="J6" s="407"/>
      <c r="K6" s="284"/>
    </row>
    <row r="7" spans="2:11" ht="15" customHeight="1">
      <c r="B7" s="287"/>
      <c r="C7" s="407" t="s">
        <v>763</v>
      </c>
      <c r="D7" s="407"/>
      <c r="E7" s="407"/>
      <c r="F7" s="407"/>
      <c r="G7" s="407"/>
      <c r="H7" s="407"/>
      <c r="I7" s="407"/>
      <c r="J7" s="407"/>
      <c r="K7" s="284"/>
    </row>
    <row r="8" spans="2:11" ht="12.75" customHeight="1">
      <c r="B8" s="287"/>
      <c r="C8" s="286"/>
      <c r="D8" s="286"/>
      <c r="E8" s="286"/>
      <c r="F8" s="286"/>
      <c r="G8" s="286"/>
      <c r="H8" s="286"/>
      <c r="I8" s="286"/>
      <c r="J8" s="286"/>
      <c r="K8" s="284"/>
    </row>
    <row r="9" spans="2:11" ht="15" customHeight="1">
      <c r="B9" s="287"/>
      <c r="C9" s="407" t="s">
        <v>764</v>
      </c>
      <c r="D9" s="407"/>
      <c r="E9" s="407"/>
      <c r="F9" s="407"/>
      <c r="G9" s="407"/>
      <c r="H9" s="407"/>
      <c r="I9" s="407"/>
      <c r="J9" s="407"/>
      <c r="K9" s="284"/>
    </row>
    <row r="10" spans="2:11" ht="15" customHeight="1">
      <c r="B10" s="287"/>
      <c r="C10" s="286"/>
      <c r="D10" s="407" t="s">
        <v>765</v>
      </c>
      <c r="E10" s="407"/>
      <c r="F10" s="407"/>
      <c r="G10" s="407"/>
      <c r="H10" s="407"/>
      <c r="I10" s="407"/>
      <c r="J10" s="407"/>
      <c r="K10" s="284"/>
    </row>
    <row r="11" spans="2:11" ht="15" customHeight="1">
      <c r="B11" s="287"/>
      <c r="C11" s="288"/>
      <c r="D11" s="407" t="s">
        <v>766</v>
      </c>
      <c r="E11" s="407"/>
      <c r="F11" s="407"/>
      <c r="G11" s="407"/>
      <c r="H11" s="407"/>
      <c r="I11" s="407"/>
      <c r="J11" s="407"/>
      <c r="K11" s="284"/>
    </row>
    <row r="12" spans="2:11" ht="12.75" customHeight="1">
      <c r="B12" s="287"/>
      <c r="C12" s="288"/>
      <c r="D12" s="288"/>
      <c r="E12" s="288"/>
      <c r="F12" s="288"/>
      <c r="G12" s="288"/>
      <c r="H12" s="288"/>
      <c r="I12" s="288"/>
      <c r="J12" s="288"/>
      <c r="K12" s="284"/>
    </row>
    <row r="13" spans="2:11" ht="15" customHeight="1">
      <c r="B13" s="287"/>
      <c r="C13" s="288"/>
      <c r="D13" s="407" t="s">
        <v>767</v>
      </c>
      <c r="E13" s="407"/>
      <c r="F13" s="407"/>
      <c r="G13" s="407"/>
      <c r="H13" s="407"/>
      <c r="I13" s="407"/>
      <c r="J13" s="407"/>
      <c r="K13" s="284"/>
    </row>
    <row r="14" spans="2:11" ht="15" customHeight="1">
      <c r="B14" s="287"/>
      <c r="C14" s="288"/>
      <c r="D14" s="407" t="s">
        <v>768</v>
      </c>
      <c r="E14" s="407"/>
      <c r="F14" s="407"/>
      <c r="G14" s="407"/>
      <c r="H14" s="407"/>
      <c r="I14" s="407"/>
      <c r="J14" s="407"/>
      <c r="K14" s="284"/>
    </row>
    <row r="15" spans="2:11" ht="15" customHeight="1">
      <c r="B15" s="287"/>
      <c r="C15" s="288"/>
      <c r="D15" s="407" t="s">
        <v>769</v>
      </c>
      <c r="E15" s="407"/>
      <c r="F15" s="407"/>
      <c r="G15" s="407"/>
      <c r="H15" s="407"/>
      <c r="I15" s="407"/>
      <c r="J15" s="407"/>
      <c r="K15" s="284"/>
    </row>
    <row r="16" spans="2:11" ht="15" customHeight="1">
      <c r="B16" s="287"/>
      <c r="C16" s="288"/>
      <c r="D16" s="288"/>
      <c r="E16" s="289" t="s">
        <v>80</v>
      </c>
      <c r="F16" s="407" t="s">
        <v>770</v>
      </c>
      <c r="G16" s="407"/>
      <c r="H16" s="407"/>
      <c r="I16" s="407"/>
      <c r="J16" s="407"/>
      <c r="K16" s="284"/>
    </row>
    <row r="17" spans="2:11" ht="15" customHeight="1">
      <c r="B17" s="287"/>
      <c r="C17" s="288"/>
      <c r="D17" s="288"/>
      <c r="E17" s="289" t="s">
        <v>771</v>
      </c>
      <c r="F17" s="407" t="s">
        <v>772</v>
      </c>
      <c r="G17" s="407"/>
      <c r="H17" s="407"/>
      <c r="I17" s="407"/>
      <c r="J17" s="407"/>
      <c r="K17" s="284"/>
    </row>
    <row r="18" spans="2:11" ht="15" customHeight="1">
      <c r="B18" s="287"/>
      <c r="C18" s="288"/>
      <c r="D18" s="288"/>
      <c r="E18" s="289" t="s">
        <v>773</v>
      </c>
      <c r="F18" s="407" t="s">
        <v>774</v>
      </c>
      <c r="G18" s="407"/>
      <c r="H18" s="407"/>
      <c r="I18" s="407"/>
      <c r="J18" s="407"/>
      <c r="K18" s="284"/>
    </row>
    <row r="19" spans="2:11" ht="15" customHeight="1">
      <c r="B19" s="287"/>
      <c r="C19" s="288"/>
      <c r="D19" s="288"/>
      <c r="E19" s="289" t="s">
        <v>775</v>
      </c>
      <c r="F19" s="407" t="s">
        <v>776</v>
      </c>
      <c r="G19" s="407"/>
      <c r="H19" s="407"/>
      <c r="I19" s="407"/>
      <c r="J19" s="407"/>
      <c r="K19" s="284"/>
    </row>
    <row r="20" spans="2:11" ht="15" customHeight="1">
      <c r="B20" s="287"/>
      <c r="C20" s="288"/>
      <c r="D20" s="288"/>
      <c r="E20" s="289" t="s">
        <v>777</v>
      </c>
      <c r="F20" s="407" t="s">
        <v>778</v>
      </c>
      <c r="G20" s="407"/>
      <c r="H20" s="407"/>
      <c r="I20" s="407"/>
      <c r="J20" s="407"/>
      <c r="K20" s="284"/>
    </row>
    <row r="21" spans="2:11" ht="15" customHeight="1">
      <c r="B21" s="287"/>
      <c r="C21" s="288"/>
      <c r="D21" s="288"/>
      <c r="E21" s="289" t="s">
        <v>779</v>
      </c>
      <c r="F21" s="407" t="s">
        <v>780</v>
      </c>
      <c r="G21" s="407"/>
      <c r="H21" s="407"/>
      <c r="I21" s="407"/>
      <c r="J21" s="407"/>
      <c r="K21" s="284"/>
    </row>
    <row r="22" spans="2:11" ht="12.75" customHeight="1">
      <c r="B22" s="287"/>
      <c r="C22" s="288"/>
      <c r="D22" s="288"/>
      <c r="E22" s="288"/>
      <c r="F22" s="288"/>
      <c r="G22" s="288"/>
      <c r="H22" s="288"/>
      <c r="I22" s="288"/>
      <c r="J22" s="288"/>
      <c r="K22" s="284"/>
    </row>
    <row r="23" spans="2:11" ht="15" customHeight="1">
      <c r="B23" s="287"/>
      <c r="C23" s="407" t="s">
        <v>781</v>
      </c>
      <c r="D23" s="407"/>
      <c r="E23" s="407"/>
      <c r="F23" s="407"/>
      <c r="G23" s="407"/>
      <c r="H23" s="407"/>
      <c r="I23" s="407"/>
      <c r="J23" s="407"/>
      <c r="K23" s="284"/>
    </row>
    <row r="24" spans="2:11" ht="15" customHeight="1">
      <c r="B24" s="287"/>
      <c r="C24" s="407" t="s">
        <v>782</v>
      </c>
      <c r="D24" s="407"/>
      <c r="E24" s="407"/>
      <c r="F24" s="407"/>
      <c r="G24" s="407"/>
      <c r="H24" s="407"/>
      <c r="I24" s="407"/>
      <c r="J24" s="407"/>
      <c r="K24" s="284"/>
    </row>
    <row r="25" spans="2:11" ht="15" customHeight="1">
      <c r="B25" s="287"/>
      <c r="C25" s="286"/>
      <c r="D25" s="407" t="s">
        <v>783</v>
      </c>
      <c r="E25" s="407"/>
      <c r="F25" s="407"/>
      <c r="G25" s="407"/>
      <c r="H25" s="407"/>
      <c r="I25" s="407"/>
      <c r="J25" s="407"/>
      <c r="K25" s="284"/>
    </row>
    <row r="26" spans="2:11" ht="15" customHeight="1">
      <c r="B26" s="287"/>
      <c r="C26" s="288"/>
      <c r="D26" s="407" t="s">
        <v>784</v>
      </c>
      <c r="E26" s="407"/>
      <c r="F26" s="407"/>
      <c r="G26" s="407"/>
      <c r="H26" s="407"/>
      <c r="I26" s="407"/>
      <c r="J26" s="407"/>
      <c r="K26" s="284"/>
    </row>
    <row r="27" spans="2:11" ht="12.75" customHeight="1">
      <c r="B27" s="287"/>
      <c r="C27" s="288"/>
      <c r="D27" s="288"/>
      <c r="E27" s="288"/>
      <c r="F27" s="288"/>
      <c r="G27" s="288"/>
      <c r="H27" s="288"/>
      <c r="I27" s="288"/>
      <c r="J27" s="288"/>
      <c r="K27" s="284"/>
    </row>
    <row r="28" spans="2:11" ht="15" customHeight="1">
      <c r="B28" s="287"/>
      <c r="C28" s="288"/>
      <c r="D28" s="407" t="s">
        <v>785</v>
      </c>
      <c r="E28" s="407"/>
      <c r="F28" s="407"/>
      <c r="G28" s="407"/>
      <c r="H28" s="407"/>
      <c r="I28" s="407"/>
      <c r="J28" s="407"/>
      <c r="K28" s="284"/>
    </row>
    <row r="29" spans="2:11" ht="15" customHeight="1">
      <c r="B29" s="287"/>
      <c r="C29" s="288"/>
      <c r="D29" s="407" t="s">
        <v>786</v>
      </c>
      <c r="E29" s="407"/>
      <c r="F29" s="407"/>
      <c r="G29" s="407"/>
      <c r="H29" s="407"/>
      <c r="I29" s="407"/>
      <c r="J29" s="407"/>
      <c r="K29" s="284"/>
    </row>
    <row r="30" spans="2:11" ht="12.75" customHeight="1">
      <c r="B30" s="287"/>
      <c r="C30" s="288"/>
      <c r="D30" s="288"/>
      <c r="E30" s="288"/>
      <c r="F30" s="288"/>
      <c r="G30" s="288"/>
      <c r="H30" s="288"/>
      <c r="I30" s="288"/>
      <c r="J30" s="288"/>
      <c r="K30" s="284"/>
    </row>
    <row r="31" spans="2:11" ht="15" customHeight="1">
      <c r="B31" s="287"/>
      <c r="C31" s="288"/>
      <c r="D31" s="407" t="s">
        <v>787</v>
      </c>
      <c r="E31" s="407"/>
      <c r="F31" s="407"/>
      <c r="G31" s="407"/>
      <c r="H31" s="407"/>
      <c r="I31" s="407"/>
      <c r="J31" s="407"/>
      <c r="K31" s="284"/>
    </row>
    <row r="32" spans="2:11" ht="15" customHeight="1">
      <c r="B32" s="287"/>
      <c r="C32" s="288"/>
      <c r="D32" s="407" t="s">
        <v>788</v>
      </c>
      <c r="E32" s="407"/>
      <c r="F32" s="407"/>
      <c r="G32" s="407"/>
      <c r="H32" s="407"/>
      <c r="I32" s="407"/>
      <c r="J32" s="407"/>
      <c r="K32" s="284"/>
    </row>
    <row r="33" spans="2:11" ht="15" customHeight="1">
      <c r="B33" s="287"/>
      <c r="C33" s="288"/>
      <c r="D33" s="407" t="s">
        <v>789</v>
      </c>
      <c r="E33" s="407"/>
      <c r="F33" s="407"/>
      <c r="G33" s="407"/>
      <c r="H33" s="407"/>
      <c r="I33" s="407"/>
      <c r="J33" s="407"/>
      <c r="K33" s="284"/>
    </row>
    <row r="34" spans="2:11" ht="15" customHeight="1">
      <c r="B34" s="287"/>
      <c r="C34" s="288"/>
      <c r="D34" s="286"/>
      <c r="E34" s="290" t="s">
        <v>112</v>
      </c>
      <c r="F34" s="286"/>
      <c r="G34" s="407" t="s">
        <v>790</v>
      </c>
      <c r="H34" s="407"/>
      <c r="I34" s="407"/>
      <c r="J34" s="407"/>
      <c r="K34" s="284"/>
    </row>
    <row r="35" spans="2:11" ht="30.75" customHeight="1">
      <c r="B35" s="287"/>
      <c r="C35" s="288"/>
      <c r="D35" s="286"/>
      <c r="E35" s="290" t="s">
        <v>791</v>
      </c>
      <c r="F35" s="286"/>
      <c r="G35" s="407" t="s">
        <v>792</v>
      </c>
      <c r="H35" s="407"/>
      <c r="I35" s="407"/>
      <c r="J35" s="407"/>
      <c r="K35" s="284"/>
    </row>
    <row r="36" spans="2:11" ht="15" customHeight="1">
      <c r="B36" s="287"/>
      <c r="C36" s="288"/>
      <c r="D36" s="286"/>
      <c r="E36" s="290" t="s">
        <v>54</v>
      </c>
      <c r="F36" s="286"/>
      <c r="G36" s="407" t="s">
        <v>793</v>
      </c>
      <c r="H36" s="407"/>
      <c r="I36" s="407"/>
      <c r="J36" s="407"/>
      <c r="K36" s="284"/>
    </row>
    <row r="37" spans="2:11" ht="15" customHeight="1">
      <c r="B37" s="287"/>
      <c r="C37" s="288"/>
      <c r="D37" s="286"/>
      <c r="E37" s="290" t="s">
        <v>113</v>
      </c>
      <c r="F37" s="286"/>
      <c r="G37" s="407" t="s">
        <v>794</v>
      </c>
      <c r="H37" s="407"/>
      <c r="I37" s="407"/>
      <c r="J37" s="407"/>
      <c r="K37" s="284"/>
    </row>
    <row r="38" spans="2:11" ht="15" customHeight="1">
      <c r="B38" s="287"/>
      <c r="C38" s="288"/>
      <c r="D38" s="286"/>
      <c r="E38" s="290" t="s">
        <v>114</v>
      </c>
      <c r="F38" s="286"/>
      <c r="G38" s="407" t="s">
        <v>795</v>
      </c>
      <c r="H38" s="407"/>
      <c r="I38" s="407"/>
      <c r="J38" s="407"/>
      <c r="K38" s="284"/>
    </row>
    <row r="39" spans="2:11" ht="15" customHeight="1">
      <c r="B39" s="287"/>
      <c r="C39" s="288"/>
      <c r="D39" s="286"/>
      <c r="E39" s="290" t="s">
        <v>115</v>
      </c>
      <c r="F39" s="286"/>
      <c r="G39" s="407" t="s">
        <v>796</v>
      </c>
      <c r="H39" s="407"/>
      <c r="I39" s="407"/>
      <c r="J39" s="407"/>
      <c r="K39" s="284"/>
    </row>
    <row r="40" spans="2:11" ht="15" customHeight="1">
      <c r="B40" s="287"/>
      <c r="C40" s="288"/>
      <c r="D40" s="286"/>
      <c r="E40" s="290" t="s">
        <v>797</v>
      </c>
      <c r="F40" s="286"/>
      <c r="G40" s="407" t="s">
        <v>798</v>
      </c>
      <c r="H40" s="407"/>
      <c r="I40" s="407"/>
      <c r="J40" s="407"/>
      <c r="K40" s="284"/>
    </row>
    <row r="41" spans="2:11" ht="15" customHeight="1">
      <c r="B41" s="287"/>
      <c r="C41" s="288"/>
      <c r="D41" s="286"/>
      <c r="E41" s="290"/>
      <c r="F41" s="286"/>
      <c r="G41" s="407" t="s">
        <v>799</v>
      </c>
      <c r="H41" s="407"/>
      <c r="I41" s="407"/>
      <c r="J41" s="407"/>
      <c r="K41" s="284"/>
    </row>
    <row r="42" spans="2:11" ht="15" customHeight="1">
      <c r="B42" s="287"/>
      <c r="C42" s="288"/>
      <c r="D42" s="286"/>
      <c r="E42" s="290" t="s">
        <v>800</v>
      </c>
      <c r="F42" s="286"/>
      <c r="G42" s="407" t="s">
        <v>801</v>
      </c>
      <c r="H42" s="407"/>
      <c r="I42" s="407"/>
      <c r="J42" s="407"/>
      <c r="K42" s="284"/>
    </row>
    <row r="43" spans="2:11" ht="15" customHeight="1">
      <c r="B43" s="287"/>
      <c r="C43" s="288"/>
      <c r="D43" s="286"/>
      <c r="E43" s="290" t="s">
        <v>117</v>
      </c>
      <c r="F43" s="286"/>
      <c r="G43" s="407" t="s">
        <v>802</v>
      </c>
      <c r="H43" s="407"/>
      <c r="I43" s="407"/>
      <c r="J43" s="407"/>
      <c r="K43" s="284"/>
    </row>
    <row r="44" spans="2:11" ht="12.75" customHeight="1">
      <c r="B44" s="287"/>
      <c r="C44" s="288"/>
      <c r="D44" s="286"/>
      <c r="E44" s="286"/>
      <c r="F44" s="286"/>
      <c r="G44" s="286"/>
      <c r="H44" s="286"/>
      <c r="I44" s="286"/>
      <c r="J44" s="286"/>
      <c r="K44" s="284"/>
    </row>
    <row r="45" spans="2:11" ht="15" customHeight="1">
      <c r="B45" s="287"/>
      <c r="C45" s="288"/>
      <c r="D45" s="407" t="s">
        <v>803</v>
      </c>
      <c r="E45" s="407"/>
      <c r="F45" s="407"/>
      <c r="G45" s="407"/>
      <c r="H45" s="407"/>
      <c r="I45" s="407"/>
      <c r="J45" s="407"/>
      <c r="K45" s="284"/>
    </row>
    <row r="46" spans="2:11" ht="15" customHeight="1">
      <c r="B46" s="287"/>
      <c r="C46" s="288"/>
      <c r="D46" s="288"/>
      <c r="E46" s="407" t="s">
        <v>804</v>
      </c>
      <c r="F46" s="407"/>
      <c r="G46" s="407"/>
      <c r="H46" s="407"/>
      <c r="I46" s="407"/>
      <c r="J46" s="407"/>
      <c r="K46" s="284"/>
    </row>
    <row r="47" spans="2:11" ht="15" customHeight="1">
      <c r="B47" s="287"/>
      <c r="C47" s="288"/>
      <c r="D47" s="288"/>
      <c r="E47" s="407" t="s">
        <v>805</v>
      </c>
      <c r="F47" s="407"/>
      <c r="G47" s="407"/>
      <c r="H47" s="407"/>
      <c r="I47" s="407"/>
      <c r="J47" s="407"/>
      <c r="K47" s="284"/>
    </row>
    <row r="48" spans="2:11" ht="15" customHeight="1">
      <c r="B48" s="287"/>
      <c r="C48" s="288"/>
      <c r="D48" s="288"/>
      <c r="E48" s="407" t="s">
        <v>806</v>
      </c>
      <c r="F48" s="407"/>
      <c r="G48" s="407"/>
      <c r="H48" s="407"/>
      <c r="I48" s="407"/>
      <c r="J48" s="407"/>
      <c r="K48" s="284"/>
    </row>
    <row r="49" spans="2:11" ht="15" customHeight="1">
      <c r="B49" s="287"/>
      <c r="C49" s="288"/>
      <c r="D49" s="407" t="s">
        <v>807</v>
      </c>
      <c r="E49" s="407"/>
      <c r="F49" s="407"/>
      <c r="G49" s="407"/>
      <c r="H49" s="407"/>
      <c r="I49" s="407"/>
      <c r="J49" s="407"/>
      <c r="K49" s="284"/>
    </row>
    <row r="50" spans="2:11" ht="25.5" customHeight="1">
      <c r="B50" s="283"/>
      <c r="C50" s="408" t="s">
        <v>808</v>
      </c>
      <c r="D50" s="408"/>
      <c r="E50" s="408"/>
      <c r="F50" s="408"/>
      <c r="G50" s="408"/>
      <c r="H50" s="408"/>
      <c r="I50" s="408"/>
      <c r="J50" s="408"/>
      <c r="K50" s="284"/>
    </row>
    <row r="51" spans="2:11" ht="5.25" customHeight="1">
      <c r="B51" s="283"/>
      <c r="C51" s="285"/>
      <c r="D51" s="285"/>
      <c r="E51" s="285"/>
      <c r="F51" s="285"/>
      <c r="G51" s="285"/>
      <c r="H51" s="285"/>
      <c r="I51" s="285"/>
      <c r="J51" s="285"/>
      <c r="K51" s="284"/>
    </row>
    <row r="52" spans="2:11" ht="15" customHeight="1">
      <c r="B52" s="283"/>
      <c r="C52" s="407" t="s">
        <v>809</v>
      </c>
      <c r="D52" s="407"/>
      <c r="E52" s="407"/>
      <c r="F52" s="407"/>
      <c r="G52" s="407"/>
      <c r="H52" s="407"/>
      <c r="I52" s="407"/>
      <c r="J52" s="407"/>
      <c r="K52" s="284"/>
    </row>
    <row r="53" spans="2:11" ht="15" customHeight="1">
      <c r="B53" s="283"/>
      <c r="C53" s="407" t="s">
        <v>810</v>
      </c>
      <c r="D53" s="407"/>
      <c r="E53" s="407"/>
      <c r="F53" s="407"/>
      <c r="G53" s="407"/>
      <c r="H53" s="407"/>
      <c r="I53" s="407"/>
      <c r="J53" s="407"/>
      <c r="K53" s="284"/>
    </row>
    <row r="54" spans="2:11" ht="12.75" customHeight="1">
      <c r="B54" s="283"/>
      <c r="C54" s="286"/>
      <c r="D54" s="286"/>
      <c r="E54" s="286"/>
      <c r="F54" s="286"/>
      <c r="G54" s="286"/>
      <c r="H54" s="286"/>
      <c r="I54" s="286"/>
      <c r="J54" s="286"/>
      <c r="K54" s="284"/>
    </row>
    <row r="55" spans="2:11" ht="15" customHeight="1">
      <c r="B55" s="283"/>
      <c r="C55" s="407" t="s">
        <v>811</v>
      </c>
      <c r="D55" s="407"/>
      <c r="E55" s="407"/>
      <c r="F55" s="407"/>
      <c r="G55" s="407"/>
      <c r="H55" s="407"/>
      <c r="I55" s="407"/>
      <c r="J55" s="407"/>
      <c r="K55" s="284"/>
    </row>
    <row r="56" spans="2:11" ht="15" customHeight="1">
      <c r="B56" s="283"/>
      <c r="C56" s="288"/>
      <c r="D56" s="407" t="s">
        <v>812</v>
      </c>
      <c r="E56" s="407"/>
      <c r="F56" s="407"/>
      <c r="G56" s="407"/>
      <c r="H56" s="407"/>
      <c r="I56" s="407"/>
      <c r="J56" s="407"/>
      <c r="K56" s="284"/>
    </row>
    <row r="57" spans="2:11" ht="15" customHeight="1">
      <c r="B57" s="283"/>
      <c r="C57" s="288"/>
      <c r="D57" s="407" t="s">
        <v>813</v>
      </c>
      <c r="E57" s="407"/>
      <c r="F57" s="407"/>
      <c r="G57" s="407"/>
      <c r="H57" s="407"/>
      <c r="I57" s="407"/>
      <c r="J57" s="407"/>
      <c r="K57" s="284"/>
    </row>
    <row r="58" spans="2:11" ht="15" customHeight="1">
      <c r="B58" s="283"/>
      <c r="C58" s="288"/>
      <c r="D58" s="407" t="s">
        <v>814</v>
      </c>
      <c r="E58" s="407"/>
      <c r="F58" s="407"/>
      <c r="G58" s="407"/>
      <c r="H58" s="407"/>
      <c r="I58" s="407"/>
      <c r="J58" s="407"/>
      <c r="K58" s="284"/>
    </row>
    <row r="59" spans="2:11" ht="15" customHeight="1">
      <c r="B59" s="283"/>
      <c r="C59" s="288"/>
      <c r="D59" s="407" t="s">
        <v>815</v>
      </c>
      <c r="E59" s="407"/>
      <c r="F59" s="407"/>
      <c r="G59" s="407"/>
      <c r="H59" s="407"/>
      <c r="I59" s="407"/>
      <c r="J59" s="407"/>
      <c r="K59" s="284"/>
    </row>
    <row r="60" spans="2:11" ht="15" customHeight="1">
      <c r="B60" s="283"/>
      <c r="C60" s="288"/>
      <c r="D60" s="406" t="s">
        <v>816</v>
      </c>
      <c r="E60" s="406"/>
      <c r="F60" s="406"/>
      <c r="G60" s="406"/>
      <c r="H60" s="406"/>
      <c r="I60" s="406"/>
      <c r="J60" s="406"/>
      <c r="K60" s="284"/>
    </row>
    <row r="61" spans="2:11" ht="15" customHeight="1">
      <c r="B61" s="283"/>
      <c r="C61" s="288"/>
      <c r="D61" s="407" t="s">
        <v>817</v>
      </c>
      <c r="E61" s="407"/>
      <c r="F61" s="407"/>
      <c r="G61" s="407"/>
      <c r="H61" s="407"/>
      <c r="I61" s="407"/>
      <c r="J61" s="407"/>
      <c r="K61" s="284"/>
    </row>
    <row r="62" spans="2:11" ht="12.75" customHeight="1">
      <c r="B62" s="283"/>
      <c r="C62" s="288"/>
      <c r="D62" s="288"/>
      <c r="E62" s="291"/>
      <c r="F62" s="288"/>
      <c r="G62" s="288"/>
      <c r="H62" s="288"/>
      <c r="I62" s="288"/>
      <c r="J62" s="288"/>
      <c r="K62" s="284"/>
    </row>
    <row r="63" spans="2:11" ht="15" customHeight="1">
      <c r="B63" s="283"/>
      <c r="C63" s="288"/>
      <c r="D63" s="407" t="s">
        <v>818</v>
      </c>
      <c r="E63" s="407"/>
      <c r="F63" s="407"/>
      <c r="G63" s="407"/>
      <c r="H63" s="407"/>
      <c r="I63" s="407"/>
      <c r="J63" s="407"/>
      <c r="K63" s="284"/>
    </row>
    <row r="64" spans="2:11" ht="15" customHeight="1">
      <c r="B64" s="283"/>
      <c r="C64" s="288"/>
      <c r="D64" s="406" t="s">
        <v>819</v>
      </c>
      <c r="E64" s="406"/>
      <c r="F64" s="406"/>
      <c r="G64" s="406"/>
      <c r="H64" s="406"/>
      <c r="I64" s="406"/>
      <c r="J64" s="406"/>
      <c r="K64" s="284"/>
    </row>
    <row r="65" spans="2:11" ht="15" customHeight="1">
      <c r="B65" s="283"/>
      <c r="C65" s="288"/>
      <c r="D65" s="407" t="s">
        <v>820</v>
      </c>
      <c r="E65" s="407"/>
      <c r="F65" s="407"/>
      <c r="G65" s="407"/>
      <c r="H65" s="407"/>
      <c r="I65" s="407"/>
      <c r="J65" s="407"/>
      <c r="K65" s="284"/>
    </row>
    <row r="66" spans="2:11" ht="15" customHeight="1">
      <c r="B66" s="283"/>
      <c r="C66" s="288"/>
      <c r="D66" s="407" t="s">
        <v>821</v>
      </c>
      <c r="E66" s="407"/>
      <c r="F66" s="407"/>
      <c r="G66" s="407"/>
      <c r="H66" s="407"/>
      <c r="I66" s="407"/>
      <c r="J66" s="407"/>
      <c r="K66" s="284"/>
    </row>
    <row r="67" spans="2:11" ht="15" customHeight="1">
      <c r="B67" s="283"/>
      <c r="C67" s="288"/>
      <c r="D67" s="407" t="s">
        <v>822</v>
      </c>
      <c r="E67" s="407"/>
      <c r="F67" s="407"/>
      <c r="G67" s="407"/>
      <c r="H67" s="407"/>
      <c r="I67" s="407"/>
      <c r="J67" s="407"/>
      <c r="K67" s="284"/>
    </row>
    <row r="68" spans="2:11" ht="15" customHeight="1">
      <c r="B68" s="283"/>
      <c r="C68" s="288"/>
      <c r="D68" s="407" t="s">
        <v>823</v>
      </c>
      <c r="E68" s="407"/>
      <c r="F68" s="407"/>
      <c r="G68" s="407"/>
      <c r="H68" s="407"/>
      <c r="I68" s="407"/>
      <c r="J68" s="407"/>
      <c r="K68" s="284"/>
    </row>
    <row r="69" spans="2:11" ht="12.75" customHeight="1">
      <c r="B69" s="292"/>
      <c r="C69" s="293"/>
      <c r="D69" s="293"/>
      <c r="E69" s="293"/>
      <c r="F69" s="293"/>
      <c r="G69" s="293"/>
      <c r="H69" s="293"/>
      <c r="I69" s="293"/>
      <c r="J69" s="293"/>
      <c r="K69" s="294"/>
    </row>
    <row r="70" spans="2:11" ht="18.75" customHeight="1">
      <c r="B70" s="295"/>
      <c r="C70" s="295"/>
      <c r="D70" s="295"/>
      <c r="E70" s="295"/>
      <c r="F70" s="295"/>
      <c r="G70" s="295"/>
      <c r="H70" s="295"/>
      <c r="I70" s="295"/>
      <c r="J70" s="295"/>
      <c r="K70" s="296"/>
    </row>
    <row r="71" spans="2:11" ht="18.75" customHeight="1">
      <c r="B71" s="296"/>
      <c r="C71" s="296"/>
      <c r="D71" s="296"/>
      <c r="E71" s="296"/>
      <c r="F71" s="296"/>
      <c r="G71" s="296"/>
      <c r="H71" s="296"/>
      <c r="I71" s="296"/>
      <c r="J71" s="296"/>
      <c r="K71" s="296"/>
    </row>
    <row r="72" spans="2:11" ht="7.5" customHeight="1">
      <c r="B72" s="297"/>
      <c r="C72" s="298"/>
      <c r="D72" s="298"/>
      <c r="E72" s="298"/>
      <c r="F72" s="298"/>
      <c r="G72" s="298"/>
      <c r="H72" s="298"/>
      <c r="I72" s="298"/>
      <c r="J72" s="298"/>
      <c r="K72" s="299"/>
    </row>
    <row r="73" spans="2:11" ht="45" customHeight="1">
      <c r="B73" s="300"/>
      <c r="C73" s="405" t="s">
        <v>97</v>
      </c>
      <c r="D73" s="405"/>
      <c r="E73" s="405"/>
      <c r="F73" s="405"/>
      <c r="G73" s="405"/>
      <c r="H73" s="405"/>
      <c r="I73" s="405"/>
      <c r="J73" s="405"/>
      <c r="K73" s="301"/>
    </row>
    <row r="74" spans="2:11" ht="17.25" customHeight="1">
      <c r="B74" s="300"/>
      <c r="C74" s="302" t="s">
        <v>824</v>
      </c>
      <c r="D74" s="302"/>
      <c r="E74" s="302"/>
      <c r="F74" s="302" t="s">
        <v>825</v>
      </c>
      <c r="G74" s="303"/>
      <c r="H74" s="302" t="s">
        <v>113</v>
      </c>
      <c r="I74" s="302" t="s">
        <v>58</v>
      </c>
      <c r="J74" s="302" t="s">
        <v>826</v>
      </c>
      <c r="K74" s="301"/>
    </row>
    <row r="75" spans="2:11" ht="17.25" customHeight="1">
      <c r="B75" s="300"/>
      <c r="C75" s="304" t="s">
        <v>827</v>
      </c>
      <c r="D75" s="304"/>
      <c r="E75" s="304"/>
      <c r="F75" s="305" t="s">
        <v>828</v>
      </c>
      <c r="G75" s="306"/>
      <c r="H75" s="304"/>
      <c r="I75" s="304"/>
      <c r="J75" s="304" t="s">
        <v>829</v>
      </c>
      <c r="K75" s="301"/>
    </row>
    <row r="76" spans="2:11" ht="5.25" customHeight="1">
      <c r="B76" s="300"/>
      <c r="C76" s="307"/>
      <c r="D76" s="307"/>
      <c r="E76" s="307"/>
      <c r="F76" s="307"/>
      <c r="G76" s="308"/>
      <c r="H76" s="307"/>
      <c r="I76" s="307"/>
      <c r="J76" s="307"/>
      <c r="K76" s="301"/>
    </row>
    <row r="77" spans="2:11" ht="15" customHeight="1">
      <c r="B77" s="300"/>
      <c r="C77" s="290" t="s">
        <v>54</v>
      </c>
      <c r="D77" s="307"/>
      <c r="E77" s="307"/>
      <c r="F77" s="309" t="s">
        <v>830</v>
      </c>
      <c r="G77" s="308"/>
      <c r="H77" s="290" t="s">
        <v>831</v>
      </c>
      <c r="I77" s="290" t="s">
        <v>832</v>
      </c>
      <c r="J77" s="290">
        <v>20</v>
      </c>
      <c r="K77" s="301"/>
    </row>
    <row r="78" spans="2:11" ht="15" customHeight="1">
      <c r="B78" s="300"/>
      <c r="C78" s="290" t="s">
        <v>833</v>
      </c>
      <c r="D78" s="290"/>
      <c r="E78" s="290"/>
      <c r="F78" s="309" t="s">
        <v>830</v>
      </c>
      <c r="G78" s="308"/>
      <c r="H78" s="290" t="s">
        <v>834</v>
      </c>
      <c r="I78" s="290" t="s">
        <v>832</v>
      </c>
      <c r="J78" s="290">
        <v>120</v>
      </c>
      <c r="K78" s="301"/>
    </row>
    <row r="79" spans="2:11" ht="15" customHeight="1">
      <c r="B79" s="310"/>
      <c r="C79" s="290" t="s">
        <v>835</v>
      </c>
      <c r="D79" s="290"/>
      <c r="E79" s="290"/>
      <c r="F79" s="309" t="s">
        <v>836</v>
      </c>
      <c r="G79" s="308"/>
      <c r="H79" s="290" t="s">
        <v>837</v>
      </c>
      <c r="I79" s="290" t="s">
        <v>832</v>
      </c>
      <c r="J79" s="290">
        <v>50</v>
      </c>
      <c r="K79" s="301"/>
    </row>
    <row r="80" spans="2:11" ht="15" customHeight="1">
      <c r="B80" s="310"/>
      <c r="C80" s="290" t="s">
        <v>838</v>
      </c>
      <c r="D80" s="290"/>
      <c r="E80" s="290"/>
      <c r="F80" s="309" t="s">
        <v>830</v>
      </c>
      <c r="G80" s="308"/>
      <c r="H80" s="290" t="s">
        <v>839</v>
      </c>
      <c r="I80" s="290" t="s">
        <v>840</v>
      </c>
      <c r="J80" s="290"/>
      <c r="K80" s="301"/>
    </row>
    <row r="81" spans="2:11" ht="15" customHeight="1">
      <c r="B81" s="310"/>
      <c r="C81" s="311" t="s">
        <v>841</v>
      </c>
      <c r="D81" s="311"/>
      <c r="E81" s="311"/>
      <c r="F81" s="312" t="s">
        <v>836</v>
      </c>
      <c r="G81" s="311"/>
      <c r="H81" s="311" t="s">
        <v>842</v>
      </c>
      <c r="I81" s="311" t="s">
        <v>832</v>
      </c>
      <c r="J81" s="311">
        <v>15</v>
      </c>
      <c r="K81" s="301"/>
    </row>
    <row r="82" spans="2:11" ht="15" customHeight="1">
      <c r="B82" s="310"/>
      <c r="C82" s="311" t="s">
        <v>843</v>
      </c>
      <c r="D82" s="311"/>
      <c r="E82" s="311"/>
      <c r="F82" s="312" t="s">
        <v>836</v>
      </c>
      <c r="G82" s="311"/>
      <c r="H82" s="311" t="s">
        <v>844</v>
      </c>
      <c r="I82" s="311" t="s">
        <v>832</v>
      </c>
      <c r="J82" s="311">
        <v>15</v>
      </c>
      <c r="K82" s="301"/>
    </row>
    <row r="83" spans="2:11" ht="15" customHeight="1">
      <c r="B83" s="310"/>
      <c r="C83" s="311" t="s">
        <v>845</v>
      </c>
      <c r="D83" s="311"/>
      <c r="E83" s="311"/>
      <c r="F83" s="312" t="s">
        <v>836</v>
      </c>
      <c r="G83" s="311"/>
      <c r="H83" s="311" t="s">
        <v>846</v>
      </c>
      <c r="I83" s="311" t="s">
        <v>832</v>
      </c>
      <c r="J83" s="311">
        <v>20</v>
      </c>
      <c r="K83" s="301"/>
    </row>
    <row r="84" spans="2:11" ht="15" customHeight="1">
      <c r="B84" s="310"/>
      <c r="C84" s="311" t="s">
        <v>847</v>
      </c>
      <c r="D84" s="311"/>
      <c r="E84" s="311"/>
      <c r="F84" s="312" t="s">
        <v>836</v>
      </c>
      <c r="G84" s="311"/>
      <c r="H84" s="311" t="s">
        <v>848</v>
      </c>
      <c r="I84" s="311" t="s">
        <v>832</v>
      </c>
      <c r="J84" s="311">
        <v>20</v>
      </c>
      <c r="K84" s="301"/>
    </row>
    <row r="85" spans="2:11" ht="15" customHeight="1">
      <c r="B85" s="310"/>
      <c r="C85" s="290" t="s">
        <v>849</v>
      </c>
      <c r="D85" s="290"/>
      <c r="E85" s="290"/>
      <c r="F85" s="309" t="s">
        <v>836</v>
      </c>
      <c r="G85" s="308"/>
      <c r="H85" s="290" t="s">
        <v>850</v>
      </c>
      <c r="I85" s="290" t="s">
        <v>832</v>
      </c>
      <c r="J85" s="290">
        <v>50</v>
      </c>
      <c r="K85" s="301"/>
    </row>
    <row r="86" spans="2:11" ht="15" customHeight="1">
      <c r="B86" s="310"/>
      <c r="C86" s="290" t="s">
        <v>851</v>
      </c>
      <c r="D86" s="290"/>
      <c r="E86" s="290"/>
      <c r="F86" s="309" t="s">
        <v>836</v>
      </c>
      <c r="G86" s="308"/>
      <c r="H86" s="290" t="s">
        <v>852</v>
      </c>
      <c r="I86" s="290" t="s">
        <v>832</v>
      </c>
      <c r="J86" s="290">
        <v>20</v>
      </c>
      <c r="K86" s="301"/>
    </row>
    <row r="87" spans="2:11" ht="15" customHeight="1">
      <c r="B87" s="310"/>
      <c r="C87" s="290" t="s">
        <v>853</v>
      </c>
      <c r="D87" s="290"/>
      <c r="E87" s="290"/>
      <c r="F87" s="309" t="s">
        <v>836</v>
      </c>
      <c r="G87" s="308"/>
      <c r="H87" s="290" t="s">
        <v>854</v>
      </c>
      <c r="I87" s="290" t="s">
        <v>832</v>
      </c>
      <c r="J87" s="290">
        <v>20</v>
      </c>
      <c r="K87" s="301"/>
    </row>
    <row r="88" spans="2:11" ht="15" customHeight="1">
      <c r="B88" s="310"/>
      <c r="C88" s="290" t="s">
        <v>855</v>
      </c>
      <c r="D88" s="290"/>
      <c r="E88" s="290"/>
      <c r="F88" s="309" t="s">
        <v>836</v>
      </c>
      <c r="G88" s="308"/>
      <c r="H88" s="290" t="s">
        <v>856</v>
      </c>
      <c r="I88" s="290" t="s">
        <v>832</v>
      </c>
      <c r="J88" s="290">
        <v>50</v>
      </c>
      <c r="K88" s="301"/>
    </row>
    <row r="89" spans="2:11" ht="15" customHeight="1">
      <c r="B89" s="310"/>
      <c r="C89" s="290" t="s">
        <v>857</v>
      </c>
      <c r="D89" s="290"/>
      <c r="E89" s="290"/>
      <c r="F89" s="309" t="s">
        <v>836</v>
      </c>
      <c r="G89" s="308"/>
      <c r="H89" s="290" t="s">
        <v>857</v>
      </c>
      <c r="I89" s="290" t="s">
        <v>832</v>
      </c>
      <c r="J89" s="290">
        <v>50</v>
      </c>
      <c r="K89" s="301"/>
    </row>
    <row r="90" spans="2:11" ht="15" customHeight="1">
      <c r="B90" s="310"/>
      <c r="C90" s="290" t="s">
        <v>118</v>
      </c>
      <c r="D90" s="290"/>
      <c r="E90" s="290"/>
      <c r="F90" s="309" t="s">
        <v>836</v>
      </c>
      <c r="G90" s="308"/>
      <c r="H90" s="290" t="s">
        <v>858</v>
      </c>
      <c r="I90" s="290" t="s">
        <v>832</v>
      </c>
      <c r="J90" s="290">
        <v>255</v>
      </c>
      <c r="K90" s="301"/>
    </row>
    <row r="91" spans="2:11" ht="15" customHeight="1">
      <c r="B91" s="310"/>
      <c r="C91" s="290" t="s">
        <v>859</v>
      </c>
      <c r="D91" s="290"/>
      <c r="E91" s="290"/>
      <c r="F91" s="309" t="s">
        <v>830</v>
      </c>
      <c r="G91" s="308"/>
      <c r="H91" s="290" t="s">
        <v>860</v>
      </c>
      <c r="I91" s="290" t="s">
        <v>861</v>
      </c>
      <c r="J91" s="290"/>
      <c r="K91" s="301"/>
    </row>
    <row r="92" spans="2:11" ht="15" customHeight="1">
      <c r="B92" s="310"/>
      <c r="C92" s="290" t="s">
        <v>862</v>
      </c>
      <c r="D92" s="290"/>
      <c r="E92" s="290"/>
      <c r="F92" s="309" t="s">
        <v>830</v>
      </c>
      <c r="G92" s="308"/>
      <c r="H92" s="290" t="s">
        <v>863</v>
      </c>
      <c r="I92" s="290" t="s">
        <v>864</v>
      </c>
      <c r="J92" s="290"/>
      <c r="K92" s="301"/>
    </row>
    <row r="93" spans="2:11" ht="15" customHeight="1">
      <c r="B93" s="310"/>
      <c r="C93" s="290" t="s">
        <v>865</v>
      </c>
      <c r="D93" s="290"/>
      <c r="E93" s="290"/>
      <c r="F93" s="309" t="s">
        <v>830</v>
      </c>
      <c r="G93" s="308"/>
      <c r="H93" s="290" t="s">
        <v>865</v>
      </c>
      <c r="I93" s="290" t="s">
        <v>864</v>
      </c>
      <c r="J93" s="290"/>
      <c r="K93" s="301"/>
    </row>
    <row r="94" spans="2:11" ht="15" customHeight="1">
      <c r="B94" s="310"/>
      <c r="C94" s="290" t="s">
        <v>39</v>
      </c>
      <c r="D94" s="290"/>
      <c r="E94" s="290"/>
      <c r="F94" s="309" t="s">
        <v>830</v>
      </c>
      <c r="G94" s="308"/>
      <c r="H94" s="290" t="s">
        <v>866</v>
      </c>
      <c r="I94" s="290" t="s">
        <v>864</v>
      </c>
      <c r="J94" s="290"/>
      <c r="K94" s="301"/>
    </row>
    <row r="95" spans="2:11" ht="15" customHeight="1">
      <c r="B95" s="310"/>
      <c r="C95" s="290" t="s">
        <v>49</v>
      </c>
      <c r="D95" s="290"/>
      <c r="E95" s="290"/>
      <c r="F95" s="309" t="s">
        <v>830</v>
      </c>
      <c r="G95" s="308"/>
      <c r="H95" s="290" t="s">
        <v>867</v>
      </c>
      <c r="I95" s="290" t="s">
        <v>864</v>
      </c>
      <c r="J95" s="290"/>
      <c r="K95" s="301"/>
    </row>
    <row r="96" spans="2:11" ht="15" customHeight="1">
      <c r="B96" s="313"/>
      <c r="C96" s="314"/>
      <c r="D96" s="314"/>
      <c r="E96" s="314"/>
      <c r="F96" s="314"/>
      <c r="G96" s="314"/>
      <c r="H96" s="314"/>
      <c r="I96" s="314"/>
      <c r="J96" s="314"/>
      <c r="K96" s="315"/>
    </row>
    <row r="97" spans="2:11" ht="18.75" customHeight="1">
      <c r="B97" s="316"/>
      <c r="C97" s="317"/>
      <c r="D97" s="317"/>
      <c r="E97" s="317"/>
      <c r="F97" s="317"/>
      <c r="G97" s="317"/>
      <c r="H97" s="317"/>
      <c r="I97" s="317"/>
      <c r="J97" s="317"/>
      <c r="K97" s="316"/>
    </row>
    <row r="98" spans="2:11" ht="18.75" customHeight="1">
      <c r="B98" s="296"/>
      <c r="C98" s="296"/>
      <c r="D98" s="296"/>
      <c r="E98" s="296"/>
      <c r="F98" s="296"/>
      <c r="G98" s="296"/>
      <c r="H98" s="296"/>
      <c r="I98" s="296"/>
      <c r="J98" s="296"/>
      <c r="K98" s="296"/>
    </row>
    <row r="99" spans="2:11" ht="7.5" customHeight="1">
      <c r="B99" s="297"/>
      <c r="C99" s="298"/>
      <c r="D99" s="298"/>
      <c r="E99" s="298"/>
      <c r="F99" s="298"/>
      <c r="G99" s="298"/>
      <c r="H99" s="298"/>
      <c r="I99" s="298"/>
      <c r="J99" s="298"/>
      <c r="K99" s="299"/>
    </row>
    <row r="100" spans="2:11" ht="45" customHeight="1">
      <c r="B100" s="300"/>
      <c r="C100" s="405" t="s">
        <v>868</v>
      </c>
      <c r="D100" s="405"/>
      <c r="E100" s="405"/>
      <c r="F100" s="405"/>
      <c r="G100" s="405"/>
      <c r="H100" s="405"/>
      <c r="I100" s="405"/>
      <c r="J100" s="405"/>
      <c r="K100" s="301"/>
    </row>
    <row r="101" spans="2:11" ht="17.25" customHeight="1">
      <c r="B101" s="300"/>
      <c r="C101" s="302" t="s">
        <v>824</v>
      </c>
      <c r="D101" s="302"/>
      <c r="E101" s="302"/>
      <c r="F101" s="302" t="s">
        <v>825</v>
      </c>
      <c r="G101" s="303"/>
      <c r="H101" s="302" t="s">
        <v>113</v>
      </c>
      <c r="I101" s="302" t="s">
        <v>58</v>
      </c>
      <c r="J101" s="302" t="s">
        <v>826</v>
      </c>
      <c r="K101" s="301"/>
    </row>
    <row r="102" spans="2:11" ht="17.25" customHeight="1">
      <c r="B102" s="300"/>
      <c r="C102" s="304" t="s">
        <v>827</v>
      </c>
      <c r="D102" s="304"/>
      <c r="E102" s="304"/>
      <c r="F102" s="305" t="s">
        <v>828</v>
      </c>
      <c r="G102" s="306"/>
      <c r="H102" s="304"/>
      <c r="I102" s="304"/>
      <c r="J102" s="304" t="s">
        <v>829</v>
      </c>
      <c r="K102" s="301"/>
    </row>
    <row r="103" spans="2:11" ht="5.25" customHeight="1">
      <c r="B103" s="300"/>
      <c r="C103" s="302"/>
      <c r="D103" s="302"/>
      <c r="E103" s="302"/>
      <c r="F103" s="302"/>
      <c r="G103" s="318"/>
      <c r="H103" s="302"/>
      <c r="I103" s="302"/>
      <c r="J103" s="302"/>
      <c r="K103" s="301"/>
    </row>
    <row r="104" spans="2:11" ht="15" customHeight="1">
      <c r="B104" s="300"/>
      <c r="C104" s="290" t="s">
        <v>54</v>
      </c>
      <c r="D104" s="307"/>
      <c r="E104" s="307"/>
      <c r="F104" s="309" t="s">
        <v>830</v>
      </c>
      <c r="G104" s="318"/>
      <c r="H104" s="290" t="s">
        <v>869</v>
      </c>
      <c r="I104" s="290" t="s">
        <v>832</v>
      </c>
      <c r="J104" s="290">
        <v>20</v>
      </c>
      <c r="K104" s="301"/>
    </row>
    <row r="105" spans="2:11" ht="15" customHeight="1">
      <c r="B105" s="300"/>
      <c r="C105" s="290" t="s">
        <v>833</v>
      </c>
      <c r="D105" s="290"/>
      <c r="E105" s="290"/>
      <c r="F105" s="309" t="s">
        <v>830</v>
      </c>
      <c r="G105" s="290"/>
      <c r="H105" s="290" t="s">
        <v>869</v>
      </c>
      <c r="I105" s="290" t="s">
        <v>832</v>
      </c>
      <c r="J105" s="290">
        <v>120</v>
      </c>
      <c r="K105" s="301"/>
    </row>
    <row r="106" spans="2:11" ht="15" customHeight="1">
      <c r="B106" s="310"/>
      <c r="C106" s="290" t="s">
        <v>835</v>
      </c>
      <c r="D106" s="290"/>
      <c r="E106" s="290"/>
      <c r="F106" s="309" t="s">
        <v>836</v>
      </c>
      <c r="G106" s="290"/>
      <c r="H106" s="290" t="s">
        <v>869</v>
      </c>
      <c r="I106" s="290" t="s">
        <v>832</v>
      </c>
      <c r="J106" s="290">
        <v>50</v>
      </c>
      <c r="K106" s="301"/>
    </row>
    <row r="107" spans="2:11" ht="15" customHeight="1">
      <c r="B107" s="310"/>
      <c r="C107" s="290" t="s">
        <v>838</v>
      </c>
      <c r="D107" s="290"/>
      <c r="E107" s="290"/>
      <c r="F107" s="309" t="s">
        <v>830</v>
      </c>
      <c r="G107" s="290"/>
      <c r="H107" s="290" t="s">
        <v>869</v>
      </c>
      <c r="I107" s="290" t="s">
        <v>840</v>
      </c>
      <c r="J107" s="290"/>
      <c r="K107" s="301"/>
    </row>
    <row r="108" spans="2:11" ht="15" customHeight="1">
      <c r="B108" s="310"/>
      <c r="C108" s="290" t="s">
        <v>849</v>
      </c>
      <c r="D108" s="290"/>
      <c r="E108" s="290"/>
      <c r="F108" s="309" t="s">
        <v>836</v>
      </c>
      <c r="G108" s="290"/>
      <c r="H108" s="290" t="s">
        <v>869</v>
      </c>
      <c r="I108" s="290" t="s">
        <v>832</v>
      </c>
      <c r="J108" s="290">
        <v>50</v>
      </c>
      <c r="K108" s="301"/>
    </row>
    <row r="109" spans="2:11" ht="15" customHeight="1">
      <c r="B109" s="310"/>
      <c r="C109" s="290" t="s">
        <v>857</v>
      </c>
      <c r="D109" s="290"/>
      <c r="E109" s="290"/>
      <c r="F109" s="309" t="s">
        <v>836</v>
      </c>
      <c r="G109" s="290"/>
      <c r="H109" s="290" t="s">
        <v>869</v>
      </c>
      <c r="I109" s="290" t="s">
        <v>832</v>
      </c>
      <c r="J109" s="290">
        <v>50</v>
      </c>
      <c r="K109" s="301"/>
    </row>
    <row r="110" spans="2:11" ht="15" customHeight="1">
      <c r="B110" s="310"/>
      <c r="C110" s="290" t="s">
        <v>855</v>
      </c>
      <c r="D110" s="290"/>
      <c r="E110" s="290"/>
      <c r="F110" s="309" t="s">
        <v>836</v>
      </c>
      <c r="G110" s="290"/>
      <c r="H110" s="290" t="s">
        <v>869</v>
      </c>
      <c r="I110" s="290" t="s">
        <v>832</v>
      </c>
      <c r="J110" s="290">
        <v>50</v>
      </c>
      <c r="K110" s="301"/>
    </row>
    <row r="111" spans="2:11" ht="15" customHeight="1">
      <c r="B111" s="310"/>
      <c r="C111" s="290" t="s">
        <v>54</v>
      </c>
      <c r="D111" s="290"/>
      <c r="E111" s="290"/>
      <c r="F111" s="309" t="s">
        <v>830</v>
      </c>
      <c r="G111" s="290"/>
      <c r="H111" s="290" t="s">
        <v>870</v>
      </c>
      <c r="I111" s="290" t="s">
        <v>832</v>
      </c>
      <c r="J111" s="290">
        <v>20</v>
      </c>
      <c r="K111" s="301"/>
    </row>
    <row r="112" spans="2:11" ht="15" customHeight="1">
      <c r="B112" s="310"/>
      <c r="C112" s="290" t="s">
        <v>871</v>
      </c>
      <c r="D112" s="290"/>
      <c r="E112" s="290"/>
      <c r="F112" s="309" t="s">
        <v>830</v>
      </c>
      <c r="G112" s="290"/>
      <c r="H112" s="290" t="s">
        <v>872</v>
      </c>
      <c r="I112" s="290" t="s">
        <v>832</v>
      </c>
      <c r="J112" s="290">
        <v>120</v>
      </c>
      <c r="K112" s="301"/>
    </row>
    <row r="113" spans="2:11" ht="15" customHeight="1">
      <c r="B113" s="310"/>
      <c r="C113" s="290" t="s">
        <v>39</v>
      </c>
      <c r="D113" s="290"/>
      <c r="E113" s="290"/>
      <c r="F113" s="309" t="s">
        <v>830</v>
      </c>
      <c r="G113" s="290"/>
      <c r="H113" s="290" t="s">
        <v>873</v>
      </c>
      <c r="I113" s="290" t="s">
        <v>864</v>
      </c>
      <c r="J113" s="290"/>
      <c r="K113" s="301"/>
    </row>
    <row r="114" spans="2:11" ht="15" customHeight="1">
      <c r="B114" s="310"/>
      <c r="C114" s="290" t="s">
        <v>49</v>
      </c>
      <c r="D114" s="290"/>
      <c r="E114" s="290"/>
      <c r="F114" s="309" t="s">
        <v>830</v>
      </c>
      <c r="G114" s="290"/>
      <c r="H114" s="290" t="s">
        <v>874</v>
      </c>
      <c r="I114" s="290" t="s">
        <v>864</v>
      </c>
      <c r="J114" s="290"/>
      <c r="K114" s="301"/>
    </row>
    <row r="115" spans="2:11" ht="15" customHeight="1">
      <c r="B115" s="310"/>
      <c r="C115" s="290" t="s">
        <v>58</v>
      </c>
      <c r="D115" s="290"/>
      <c r="E115" s="290"/>
      <c r="F115" s="309" t="s">
        <v>830</v>
      </c>
      <c r="G115" s="290"/>
      <c r="H115" s="290" t="s">
        <v>875</v>
      </c>
      <c r="I115" s="290" t="s">
        <v>876</v>
      </c>
      <c r="J115" s="290"/>
      <c r="K115" s="301"/>
    </row>
    <row r="116" spans="2:11" ht="15" customHeight="1">
      <c r="B116" s="313"/>
      <c r="C116" s="319"/>
      <c r="D116" s="319"/>
      <c r="E116" s="319"/>
      <c r="F116" s="319"/>
      <c r="G116" s="319"/>
      <c r="H116" s="319"/>
      <c r="I116" s="319"/>
      <c r="J116" s="319"/>
      <c r="K116" s="315"/>
    </row>
    <row r="117" spans="2:11" ht="18.75" customHeight="1">
      <c r="B117" s="320"/>
      <c r="C117" s="286"/>
      <c r="D117" s="286"/>
      <c r="E117" s="286"/>
      <c r="F117" s="321"/>
      <c r="G117" s="286"/>
      <c r="H117" s="286"/>
      <c r="I117" s="286"/>
      <c r="J117" s="286"/>
      <c r="K117" s="320"/>
    </row>
    <row r="118" spans="2:11" ht="18.75" customHeight="1">
      <c r="B118" s="296"/>
      <c r="C118" s="296"/>
      <c r="D118" s="296"/>
      <c r="E118" s="296"/>
      <c r="F118" s="296"/>
      <c r="G118" s="296"/>
      <c r="H118" s="296"/>
      <c r="I118" s="296"/>
      <c r="J118" s="296"/>
      <c r="K118" s="296"/>
    </row>
    <row r="119" spans="2:11" ht="7.5" customHeight="1">
      <c r="B119" s="322"/>
      <c r="C119" s="323"/>
      <c r="D119" s="323"/>
      <c r="E119" s="323"/>
      <c r="F119" s="323"/>
      <c r="G119" s="323"/>
      <c r="H119" s="323"/>
      <c r="I119" s="323"/>
      <c r="J119" s="323"/>
      <c r="K119" s="324"/>
    </row>
    <row r="120" spans="2:11" ht="45" customHeight="1">
      <c r="B120" s="325"/>
      <c r="C120" s="404" t="s">
        <v>877</v>
      </c>
      <c r="D120" s="404"/>
      <c r="E120" s="404"/>
      <c r="F120" s="404"/>
      <c r="G120" s="404"/>
      <c r="H120" s="404"/>
      <c r="I120" s="404"/>
      <c r="J120" s="404"/>
      <c r="K120" s="326"/>
    </row>
    <row r="121" spans="2:11" ht="17.25" customHeight="1">
      <c r="B121" s="327"/>
      <c r="C121" s="302" t="s">
        <v>824</v>
      </c>
      <c r="D121" s="302"/>
      <c r="E121" s="302"/>
      <c r="F121" s="302" t="s">
        <v>825</v>
      </c>
      <c r="G121" s="303"/>
      <c r="H121" s="302" t="s">
        <v>113</v>
      </c>
      <c r="I121" s="302" t="s">
        <v>58</v>
      </c>
      <c r="J121" s="302" t="s">
        <v>826</v>
      </c>
      <c r="K121" s="328"/>
    </row>
    <row r="122" spans="2:11" ht="17.25" customHeight="1">
      <c r="B122" s="327"/>
      <c r="C122" s="304" t="s">
        <v>827</v>
      </c>
      <c r="D122" s="304"/>
      <c r="E122" s="304"/>
      <c r="F122" s="305" t="s">
        <v>828</v>
      </c>
      <c r="G122" s="306"/>
      <c r="H122" s="304"/>
      <c r="I122" s="304"/>
      <c r="J122" s="304" t="s">
        <v>829</v>
      </c>
      <c r="K122" s="328"/>
    </row>
    <row r="123" spans="2:11" ht="5.25" customHeight="1">
      <c r="B123" s="329"/>
      <c r="C123" s="307"/>
      <c r="D123" s="307"/>
      <c r="E123" s="307"/>
      <c r="F123" s="307"/>
      <c r="G123" s="290"/>
      <c r="H123" s="307"/>
      <c r="I123" s="307"/>
      <c r="J123" s="307"/>
      <c r="K123" s="330"/>
    </row>
    <row r="124" spans="2:11" ht="15" customHeight="1">
      <c r="B124" s="329"/>
      <c r="C124" s="290" t="s">
        <v>833</v>
      </c>
      <c r="D124" s="307"/>
      <c r="E124" s="307"/>
      <c r="F124" s="309" t="s">
        <v>830</v>
      </c>
      <c r="G124" s="290"/>
      <c r="H124" s="290" t="s">
        <v>869</v>
      </c>
      <c r="I124" s="290" t="s">
        <v>832</v>
      </c>
      <c r="J124" s="290">
        <v>120</v>
      </c>
      <c r="K124" s="331"/>
    </row>
    <row r="125" spans="2:11" ht="15" customHeight="1">
      <c r="B125" s="329"/>
      <c r="C125" s="290" t="s">
        <v>878</v>
      </c>
      <c r="D125" s="290"/>
      <c r="E125" s="290"/>
      <c r="F125" s="309" t="s">
        <v>830</v>
      </c>
      <c r="G125" s="290"/>
      <c r="H125" s="290" t="s">
        <v>879</v>
      </c>
      <c r="I125" s="290" t="s">
        <v>832</v>
      </c>
      <c r="J125" s="290" t="s">
        <v>880</v>
      </c>
      <c r="K125" s="331"/>
    </row>
    <row r="126" spans="2:11" ht="15" customHeight="1">
      <c r="B126" s="329"/>
      <c r="C126" s="290" t="s">
        <v>779</v>
      </c>
      <c r="D126" s="290"/>
      <c r="E126" s="290"/>
      <c r="F126" s="309" t="s">
        <v>830</v>
      </c>
      <c r="G126" s="290"/>
      <c r="H126" s="290" t="s">
        <v>881</v>
      </c>
      <c r="I126" s="290" t="s">
        <v>832</v>
      </c>
      <c r="J126" s="290" t="s">
        <v>880</v>
      </c>
      <c r="K126" s="331"/>
    </row>
    <row r="127" spans="2:11" ht="15" customHeight="1">
      <c r="B127" s="329"/>
      <c r="C127" s="290" t="s">
        <v>841</v>
      </c>
      <c r="D127" s="290"/>
      <c r="E127" s="290"/>
      <c r="F127" s="309" t="s">
        <v>836</v>
      </c>
      <c r="G127" s="290"/>
      <c r="H127" s="290" t="s">
        <v>842</v>
      </c>
      <c r="I127" s="290" t="s">
        <v>832</v>
      </c>
      <c r="J127" s="290">
        <v>15</v>
      </c>
      <c r="K127" s="331"/>
    </row>
    <row r="128" spans="2:11" ht="15" customHeight="1">
      <c r="B128" s="329"/>
      <c r="C128" s="311" t="s">
        <v>843</v>
      </c>
      <c r="D128" s="311"/>
      <c r="E128" s="311"/>
      <c r="F128" s="312" t="s">
        <v>836</v>
      </c>
      <c r="G128" s="311"/>
      <c r="H128" s="311" t="s">
        <v>844</v>
      </c>
      <c r="I128" s="311" t="s">
        <v>832</v>
      </c>
      <c r="J128" s="311">
        <v>15</v>
      </c>
      <c r="K128" s="331"/>
    </row>
    <row r="129" spans="2:11" ht="15" customHeight="1">
      <c r="B129" s="329"/>
      <c r="C129" s="311" t="s">
        <v>845</v>
      </c>
      <c r="D129" s="311"/>
      <c r="E129" s="311"/>
      <c r="F129" s="312" t="s">
        <v>836</v>
      </c>
      <c r="G129" s="311"/>
      <c r="H129" s="311" t="s">
        <v>846</v>
      </c>
      <c r="I129" s="311" t="s">
        <v>832</v>
      </c>
      <c r="J129" s="311">
        <v>20</v>
      </c>
      <c r="K129" s="331"/>
    </row>
    <row r="130" spans="2:11" ht="15" customHeight="1">
      <c r="B130" s="329"/>
      <c r="C130" s="311" t="s">
        <v>847</v>
      </c>
      <c r="D130" s="311"/>
      <c r="E130" s="311"/>
      <c r="F130" s="312" t="s">
        <v>836</v>
      </c>
      <c r="G130" s="311"/>
      <c r="H130" s="311" t="s">
        <v>848</v>
      </c>
      <c r="I130" s="311" t="s">
        <v>832</v>
      </c>
      <c r="J130" s="311">
        <v>20</v>
      </c>
      <c r="K130" s="331"/>
    </row>
    <row r="131" spans="2:11" ht="15" customHeight="1">
      <c r="B131" s="329"/>
      <c r="C131" s="290" t="s">
        <v>835</v>
      </c>
      <c r="D131" s="290"/>
      <c r="E131" s="290"/>
      <c r="F131" s="309" t="s">
        <v>836</v>
      </c>
      <c r="G131" s="290"/>
      <c r="H131" s="290" t="s">
        <v>869</v>
      </c>
      <c r="I131" s="290" t="s">
        <v>832</v>
      </c>
      <c r="J131" s="290">
        <v>50</v>
      </c>
      <c r="K131" s="331"/>
    </row>
    <row r="132" spans="2:11" ht="15" customHeight="1">
      <c r="B132" s="329"/>
      <c r="C132" s="290" t="s">
        <v>849</v>
      </c>
      <c r="D132" s="290"/>
      <c r="E132" s="290"/>
      <c r="F132" s="309" t="s">
        <v>836</v>
      </c>
      <c r="G132" s="290"/>
      <c r="H132" s="290" t="s">
        <v>869</v>
      </c>
      <c r="I132" s="290" t="s">
        <v>832</v>
      </c>
      <c r="J132" s="290">
        <v>50</v>
      </c>
      <c r="K132" s="331"/>
    </row>
    <row r="133" spans="2:11" ht="15" customHeight="1">
      <c r="B133" s="329"/>
      <c r="C133" s="290" t="s">
        <v>855</v>
      </c>
      <c r="D133" s="290"/>
      <c r="E133" s="290"/>
      <c r="F133" s="309" t="s">
        <v>836</v>
      </c>
      <c r="G133" s="290"/>
      <c r="H133" s="290" t="s">
        <v>869</v>
      </c>
      <c r="I133" s="290" t="s">
        <v>832</v>
      </c>
      <c r="J133" s="290">
        <v>50</v>
      </c>
      <c r="K133" s="331"/>
    </row>
    <row r="134" spans="2:11" ht="15" customHeight="1">
      <c r="B134" s="329"/>
      <c r="C134" s="290" t="s">
        <v>857</v>
      </c>
      <c r="D134" s="290"/>
      <c r="E134" s="290"/>
      <c r="F134" s="309" t="s">
        <v>836</v>
      </c>
      <c r="G134" s="290"/>
      <c r="H134" s="290" t="s">
        <v>869</v>
      </c>
      <c r="I134" s="290" t="s">
        <v>832</v>
      </c>
      <c r="J134" s="290">
        <v>50</v>
      </c>
      <c r="K134" s="331"/>
    </row>
    <row r="135" spans="2:11" ht="15" customHeight="1">
      <c r="B135" s="329"/>
      <c r="C135" s="290" t="s">
        <v>118</v>
      </c>
      <c r="D135" s="290"/>
      <c r="E135" s="290"/>
      <c r="F135" s="309" t="s">
        <v>836</v>
      </c>
      <c r="G135" s="290"/>
      <c r="H135" s="290" t="s">
        <v>882</v>
      </c>
      <c r="I135" s="290" t="s">
        <v>832</v>
      </c>
      <c r="J135" s="290">
        <v>255</v>
      </c>
      <c r="K135" s="331"/>
    </row>
    <row r="136" spans="2:11" ht="15" customHeight="1">
      <c r="B136" s="329"/>
      <c r="C136" s="290" t="s">
        <v>859</v>
      </c>
      <c r="D136" s="290"/>
      <c r="E136" s="290"/>
      <c r="F136" s="309" t="s">
        <v>830</v>
      </c>
      <c r="G136" s="290"/>
      <c r="H136" s="290" t="s">
        <v>883</v>
      </c>
      <c r="I136" s="290" t="s">
        <v>861</v>
      </c>
      <c r="J136" s="290"/>
      <c r="K136" s="331"/>
    </row>
    <row r="137" spans="2:11" ht="15" customHeight="1">
      <c r="B137" s="329"/>
      <c r="C137" s="290" t="s">
        <v>862</v>
      </c>
      <c r="D137" s="290"/>
      <c r="E137" s="290"/>
      <c r="F137" s="309" t="s">
        <v>830</v>
      </c>
      <c r="G137" s="290"/>
      <c r="H137" s="290" t="s">
        <v>884</v>
      </c>
      <c r="I137" s="290" t="s">
        <v>864</v>
      </c>
      <c r="J137" s="290"/>
      <c r="K137" s="331"/>
    </row>
    <row r="138" spans="2:11" ht="15" customHeight="1">
      <c r="B138" s="329"/>
      <c r="C138" s="290" t="s">
        <v>865</v>
      </c>
      <c r="D138" s="290"/>
      <c r="E138" s="290"/>
      <c r="F138" s="309" t="s">
        <v>830</v>
      </c>
      <c r="G138" s="290"/>
      <c r="H138" s="290" t="s">
        <v>865</v>
      </c>
      <c r="I138" s="290" t="s">
        <v>864</v>
      </c>
      <c r="J138" s="290"/>
      <c r="K138" s="331"/>
    </row>
    <row r="139" spans="2:11" ht="15" customHeight="1">
      <c r="B139" s="329"/>
      <c r="C139" s="290" t="s">
        <v>39</v>
      </c>
      <c r="D139" s="290"/>
      <c r="E139" s="290"/>
      <c r="F139" s="309" t="s">
        <v>830</v>
      </c>
      <c r="G139" s="290"/>
      <c r="H139" s="290" t="s">
        <v>885</v>
      </c>
      <c r="I139" s="290" t="s">
        <v>864</v>
      </c>
      <c r="J139" s="290"/>
      <c r="K139" s="331"/>
    </row>
    <row r="140" spans="2:11" ht="15" customHeight="1">
      <c r="B140" s="329"/>
      <c r="C140" s="290" t="s">
        <v>886</v>
      </c>
      <c r="D140" s="290"/>
      <c r="E140" s="290"/>
      <c r="F140" s="309" t="s">
        <v>830</v>
      </c>
      <c r="G140" s="290"/>
      <c r="H140" s="290" t="s">
        <v>887</v>
      </c>
      <c r="I140" s="290" t="s">
        <v>864</v>
      </c>
      <c r="J140" s="290"/>
      <c r="K140" s="331"/>
    </row>
    <row r="141" spans="2:11" ht="15" customHeight="1">
      <c r="B141" s="332"/>
      <c r="C141" s="333"/>
      <c r="D141" s="333"/>
      <c r="E141" s="333"/>
      <c r="F141" s="333"/>
      <c r="G141" s="333"/>
      <c r="H141" s="333"/>
      <c r="I141" s="333"/>
      <c r="J141" s="333"/>
      <c r="K141" s="334"/>
    </row>
    <row r="142" spans="2:11" ht="18.75" customHeight="1">
      <c r="B142" s="286"/>
      <c r="C142" s="286"/>
      <c r="D142" s="286"/>
      <c r="E142" s="286"/>
      <c r="F142" s="321"/>
      <c r="G142" s="286"/>
      <c r="H142" s="286"/>
      <c r="I142" s="286"/>
      <c r="J142" s="286"/>
      <c r="K142" s="286"/>
    </row>
    <row r="143" spans="2:11" ht="18.75" customHeight="1">
      <c r="B143" s="296"/>
      <c r="C143" s="296"/>
      <c r="D143" s="296"/>
      <c r="E143" s="296"/>
      <c r="F143" s="296"/>
      <c r="G143" s="296"/>
      <c r="H143" s="296"/>
      <c r="I143" s="296"/>
      <c r="J143" s="296"/>
      <c r="K143" s="296"/>
    </row>
    <row r="144" spans="2:11" ht="7.5" customHeight="1">
      <c r="B144" s="297"/>
      <c r="C144" s="298"/>
      <c r="D144" s="298"/>
      <c r="E144" s="298"/>
      <c r="F144" s="298"/>
      <c r="G144" s="298"/>
      <c r="H144" s="298"/>
      <c r="I144" s="298"/>
      <c r="J144" s="298"/>
      <c r="K144" s="299"/>
    </row>
    <row r="145" spans="2:11" ht="45" customHeight="1">
      <c r="B145" s="300"/>
      <c r="C145" s="405" t="s">
        <v>888</v>
      </c>
      <c r="D145" s="405"/>
      <c r="E145" s="405"/>
      <c r="F145" s="405"/>
      <c r="G145" s="405"/>
      <c r="H145" s="405"/>
      <c r="I145" s="405"/>
      <c r="J145" s="405"/>
      <c r="K145" s="301"/>
    </row>
    <row r="146" spans="2:11" ht="17.25" customHeight="1">
      <c r="B146" s="300"/>
      <c r="C146" s="302" t="s">
        <v>824</v>
      </c>
      <c r="D146" s="302"/>
      <c r="E146" s="302"/>
      <c r="F146" s="302" t="s">
        <v>825</v>
      </c>
      <c r="G146" s="303"/>
      <c r="H146" s="302" t="s">
        <v>113</v>
      </c>
      <c r="I146" s="302" t="s">
        <v>58</v>
      </c>
      <c r="J146" s="302" t="s">
        <v>826</v>
      </c>
      <c r="K146" s="301"/>
    </row>
    <row r="147" spans="2:11" ht="17.25" customHeight="1">
      <c r="B147" s="300"/>
      <c r="C147" s="304" t="s">
        <v>827</v>
      </c>
      <c r="D147" s="304"/>
      <c r="E147" s="304"/>
      <c r="F147" s="305" t="s">
        <v>828</v>
      </c>
      <c r="G147" s="306"/>
      <c r="H147" s="304"/>
      <c r="I147" s="304"/>
      <c r="J147" s="304" t="s">
        <v>829</v>
      </c>
      <c r="K147" s="301"/>
    </row>
    <row r="148" spans="2:11" ht="5.25" customHeight="1">
      <c r="B148" s="310"/>
      <c r="C148" s="307"/>
      <c r="D148" s="307"/>
      <c r="E148" s="307"/>
      <c r="F148" s="307"/>
      <c r="G148" s="308"/>
      <c r="H148" s="307"/>
      <c r="I148" s="307"/>
      <c r="J148" s="307"/>
      <c r="K148" s="331"/>
    </row>
    <row r="149" spans="2:11" ht="15" customHeight="1">
      <c r="B149" s="310"/>
      <c r="C149" s="335" t="s">
        <v>833</v>
      </c>
      <c r="D149" s="290"/>
      <c r="E149" s="290"/>
      <c r="F149" s="336" t="s">
        <v>830</v>
      </c>
      <c r="G149" s="290"/>
      <c r="H149" s="335" t="s">
        <v>869</v>
      </c>
      <c r="I149" s="335" t="s">
        <v>832</v>
      </c>
      <c r="J149" s="335">
        <v>120</v>
      </c>
      <c r="K149" s="331"/>
    </row>
    <row r="150" spans="2:11" ht="15" customHeight="1">
      <c r="B150" s="310"/>
      <c r="C150" s="335" t="s">
        <v>878</v>
      </c>
      <c r="D150" s="290"/>
      <c r="E150" s="290"/>
      <c r="F150" s="336" t="s">
        <v>830</v>
      </c>
      <c r="G150" s="290"/>
      <c r="H150" s="335" t="s">
        <v>889</v>
      </c>
      <c r="I150" s="335" t="s">
        <v>832</v>
      </c>
      <c r="J150" s="335" t="s">
        <v>880</v>
      </c>
      <c r="K150" s="331"/>
    </row>
    <row r="151" spans="2:11" ht="15" customHeight="1">
      <c r="B151" s="310"/>
      <c r="C151" s="335" t="s">
        <v>779</v>
      </c>
      <c r="D151" s="290"/>
      <c r="E151" s="290"/>
      <c r="F151" s="336" t="s">
        <v>830</v>
      </c>
      <c r="G151" s="290"/>
      <c r="H151" s="335" t="s">
        <v>890</v>
      </c>
      <c r="I151" s="335" t="s">
        <v>832</v>
      </c>
      <c r="J151" s="335" t="s">
        <v>880</v>
      </c>
      <c r="K151" s="331"/>
    </row>
    <row r="152" spans="2:11" ht="15" customHeight="1">
      <c r="B152" s="310"/>
      <c r="C152" s="335" t="s">
        <v>835</v>
      </c>
      <c r="D152" s="290"/>
      <c r="E152" s="290"/>
      <c r="F152" s="336" t="s">
        <v>836</v>
      </c>
      <c r="G152" s="290"/>
      <c r="H152" s="335" t="s">
        <v>869</v>
      </c>
      <c r="I152" s="335" t="s">
        <v>832</v>
      </c>
      <c r="J152" s="335">
        <v>50</v>
      </c>
      <c r="K152" s="331"/>
    </row>
    <row r="153" spans="2:11" ht="15" customHeight="1">
      <c r="B153" s="310"/>
      <c r="C153" s="335" t="s">
        <v>838</v>
      </c>
      <c r="D153" s="290"/>
      <c r="E153" s="290"/>
      <c r="F153" s="336" t="s">
        <v>830</v>
      </c>
      <c r="G153" s="290"/>
      <c r="H153" s="335" t="s">
        <v>869</v>
      </c>
      <c r="I153" s="335" t="s">
        <v>840</v>
      </c>
      <c r="J153" s="335"/>
      <c r="K153" s="331"/>
    </row>
    <row r="154" spans="2:11" ht="15" customHeight="1">
      <c r="B154" s="310"/>
      <c r="C154" s="335" t="s">
        <v>849</v>
      </c>
      <c r="D154" s="290"/>
      <c r="E154" s="290"/>
      <c r="F154" s="336" t="s">
        <v>836</v>
      </c>
      <c r="G154" s="290"/>
      <c r="H154" s="335" t="s">
        <v>869</v>
      </c>
      <c r="I154" s="335" t="s">
        <v>832</v>
      </c>
      <c r="J154" s="335">
        <v>50</v>
      </c>
      <c r="K154" s="331"/>
    </row>
    <row r="155" spans="2:11" ht="15" customHeight="1">
      <c r="B155" s="310"/>
      <c r="C155" s="335" t="s">
        <v>857</v>
      </c>
      <c r="D155" s="290"/>
      <c r="E155" s="290"/>
      <c r="F155" s="336" t="s">
        <v>836</v>
      </c>
      <c r="G155" s="290"/>
      <c r="H155" s="335" t="s">
        <v>869</v>
      </c>
      <c r="I155" s="335" t="s">
        <v>832</v>
      </c>
      <c r="J155" s="335">
        <v>50</v>
      </c>
      <c r="K155" s="331"/>
    </row>
    <row r="156" spans="2:11" ht="15" customHeight="1">
      <c r="B156" s="310"/>
      <c r="C156" s="335" t="s">
        <v>855</v>
      </c>
      <c r="D156" s="290"/>
      <c r="E156" s="290"/>
      <c r="F156" s="336" t="s">
        <v>836</v>
      </c>
      <c r="G156" s="290"/>
      <c r="H156" s="335" t="s">
        <v>869</v>
      </c>
      <c r="I156" s="335" t="s">
        <v>832</v>
      </c>
      <c r="J156" s="335">
        <v>50</v>
      </c>
      <c r="K156" s="331"/>
    </row>
    <row r="157" spans="2:11" ht="15" customHeight="1">
      <c r="B157" s="310"/>
      <c r="C157" s="335" t="s">
        <v>103</v>
      </c>
      <c r="D157" s="290"/>
      <c r="E157" s="290"/>
      <c r="F157" s="336" t="s">
        <v>830</v>
      </c>
      <c r="G157" s="290"/>
      <c r="H157" s="335" t="s">
        <v>891</v>
      </c>
      <c r="I157" s="335" t="s">
        <v>832</v>
      </c>
      <c r="J157" s="335" t="s">
        <v>892</v>
      </c>
      <c r="K157" s="331"/>
    </row>
    <row r="158" spans="2:11" ht="15" customHeight="1">
      <c r="B158" s="310"/>
      <c r="C158" s="335" t="s">
        <v>893</v>
      </c>
      <c r="D158" s="290"/>
      <c r="E158" s="290"/>
      <c r="F158" s="336" t="s">
        <v>830</v>
      </c>
      <c r="G158" s="290"/>
      <c r="H158" s="335" t="s">
        <v>894</v>
      </c>
      <c r="I158" s="335" t="s">
        <v>864</v>
      </c>
      <c r="J158" s="335"/>
      <c r="K158" s="331"/>
    </row>
    <row r="159" spans="2:11" ht="15" customHeight="1">
      <c r="B159" s="337"/>
      <c r="C159" s="319"/>
      <c r="D159" s="319"/>
      <c r="E159" s="319"/>
      <c r="F159" s="319"/>
      <c r="G159" s="319"/>
      <c r="H159" s="319"/>
      <c r="I159" s="319"/>
      <c r="J159" s="319"/>
      <c r="K159" s="338"/>
    </row>
    <row r="160" spans="2:11" ht="18.75" customHeight="1">
      <c r="B160" s="286"/>
      <c r="C160" s="290"/>
      <c r="D160" s="290"/>
      <c r="E160" s="290"/>
      <c r="F160" s="309"/>
      <c r="G160" s="290"/>
      <c r="H160" s="290"/>
      <c r="I160" s="290"/>
      <c r="J160" s="290"/>
      <c r="K160" s="286"/>
    </row>
    <row r="161" spans="2:11" ht="18.75" customHeight="1">
      <c r="B161" s="296"/>
      <c r="C161" s="296"/>
      <c r="D161" s="296"/>
      <c r="E161" s="296"/>
      <c r="F161" s="296"/>
      <c r="G161" s="296"/>
      <c r="H161" s="296"/>
      <c r="I161" s="296"/>
      <c r="J161" s="296"/>
      <c r="K161" s="296"/>
    </row>
    <row r="162" spans="2:11" ht="7.5" customHeight="1">
      <c r="B162" s="278"/>
      <c r="C162" s="279"/>
      <c r="D162" s="279"/>
      <c r="E162" s="279"/>
      <c r="F162" s="279"/>
      <c r="G162" s="279"/>
      <c r="H162" s="279"/>
      <c r="I162" s="279"/>
      <c r="J162" s="279"/>
      <c r="K162" s="280"/>
    </row>
    <row r="163" spans="2:11" ht="45" customHeight="1">
      <c r="B163" s="281"/>
      <c r="C163" s="404" t="s">
        <v>895</v>
      </c>
      <c r="D163" s="404"/>
      <c r="E163" s="404"/>
      <c r="F163" s="404"/>
      <c r="G163" s="404"/>
      <c r="H163" s="404"/>
      <c r="I163" s="404"/>
      <c r="J163" s="404"/>
      <c r="K163" s="282"/>
    </row>
    <row r="164" spans="2:11" ht="17.25" customHeight="1">
      <c r="B164" s="281"/>
      <c r="C164" s="302" t="s">
        <v>824</v>
      </c>
      <c r="D164" s="302"/>
      <c r="E164" s="302"/>
      <c r="F164" s="302" t="s">
        <v>825</v>
      </c>
      <c r="G164" s="339"/>
      <c r="H164" s="340" t="s">
        <v>113</v>
      </c>
      <c r="I164" s="340" t="s">
        <v>58</v>
      </c>
      <c r="J164" s="302" t="s">
        <v>826</v>
      </c>
      <c r="K164" s="282"/>
    </row>
    <row r="165" spans="2:11" ht="17.25" customHeight="1">
      <c r="B165" s="283"/>
      <c r="C165" s="304" t="s">
        <v>827</v>
      </c>
      <c r="D165" s="304"/>
      <c r="E165" s="304"/>
      <c r="F165" s="305" t="s">
        <v>828</v>
      </c>
      <c r="G165" s="341"/>
      <c r="H165" s="342"/>
      <c r="I165" s="342"/>
      <c r="J165" s="304" t="s">
        <v>829</v>
      </c>
      <c r="K165" s="284"/>
    </row>
    <row r="166" spans="2:11" ht="5.25" customHeight="1">
      <c r="B166" s="310"/>
      <c r="C166" s="307"/>
      <c r="D166" s="307"/>
      <c r="E166" s="307"/>
      <c r="F166" s="307"/>
      <c r="G166" s="308"/>
      <c r="H166" s="307"/>
      <c r="I166" s="307"/>
      <c r="J166" s="307"/>
      <c r="K166" s="331"/>
    </row>
    <row r="167" spans="2:11" ht="15" customHeight="1">
      <c r="B167" s="310"/>
      <c r="C167" s="290" t="s">
        <v>833</v>
      </c>
      <c r="D167" s="290"/>
      <c r="E167" s="290"/>
      <c r="F167" s="309" t="s">
        <v>830</v>
      </c>
      <c r="G167" s="290"/>
      <c r="H167" s="290" t="s">
        <v>869</v>
      </c>
      <c r="I167" s="290" t="s">
        <v>832</v>
      </c>
      <c r="J167" s="290">
        <v>120</v>
      </c>
      <c r="K167" s="331"/>
    </row>
    <row r="168" spans="2:11" ht="15" customHeight="1">
      <c r="B168" s="310"/>
      <c r="C168" s="290" t="s">
        <v>878</v>
      </c>
      <c r="D168" s="290"/>
      <c r="E168" s="290"/>
      <c r="F168" s="309" t="s">
        <v>830</v>
      </c>
      <c r="G168" s="290"/>
      <c r="H168" s="290" t="s">
        <v>879</v>
      </c>
      <c r="I168" s="290" t="s">
        <v>832</v>
      </c>
      <c r="J168" s="290" t="s">
        <v>880</v>
      </c>
      <c r="K168" s="331"/>
    </row>
    <row r="169" spans="2:11" ht="15" customHeight="1">
      <c r="B169" s="310"/>
      <c r="C169" s="290" t="s">
        <v>779</v>
      </c>
      <c r="D169" s="290"/>
      <c r="E169" s="290"/>
      <c r="F169" s="309" t="s">
        <v>830</v>
      </c>
      <c r="G169" s="290"/>
      <c r="H169" s="290" t="s">
        <v>896</v>
      </c>
      <c r="I169" s="290" t="s">
        <v>832</v>
      </c>
      <c r="J169" s="290" t="s">
        <v>880</v>
      </c>
      <c r="K169" s="331"/>
    </row>
    <row r="170" spans="2:11" ht="15" customHeight="1">
      <c r="B170" s="310"/>
      <c r="C170" s="290" t="s">
        <v>835</v>
      </c>
      <c r="D170" s="290"/>
      <c r="E170" s="290"/>
      <c r="F170" s="309" t="s">
        <v>836</v>
      </c>
      <c r="G170" s="290"/>
      <c r="H170" s="290" t="s">
        <v>896</v>
      </c>
      <c r="I170" s="290" t="s">
        <v>832</v>
      </c>
      <c r="J170" s="290">
        <v>50</v>
      </c>
      <c r="K170" s="331"/>
    </row>
    <row r="171" spans="2:11" ht="15" customHeight="1">
      <c r="B171" s="310"/>
      <c r="C171" s="290" t="s">
        <v>838</v>
      </c>
      <c r="D171" s="290"/>
      <c r="E171" s="290"/>
      <c r="F171" s="309" t="s">
        <v>830</v>
      </c>
      <c r="G171" s="290"/>
      <c r="H171" s="290" t="s">
        <v>896</v>
      </c>
      <c r="I171" s="290" t="s">
        <v>840</v>
      </c>
      <c r="J171" s="290"/>
      <c r="K171" s="331"/>
    </row>
    <row r="172" spans="2:11" ht="15" customHeight="1">
      <c r="B172" s="310"/>
      <c r="C172" s="290" t="s">
        <v>849</v>
      </c>
      <c r="D172" s="290"/>
      <c r="E172" s="290"/>
      <c r="F172" s="309" t="s">
        <v>836</v>
      </c>
      <c r="G172" s="290"/>
      <c r="H172" s="290" t="s">
        <v>896</v>
      </c>
      <c r="I172" s="290" t="s">
        <v>832</v>
      </c>
      <c r="J172" s="290">
        <v>50</v>
      </c>
      <c r="K172" s="331"/>
    </row>
    <row r="173" spans="2:11" ht="15" customHeight="1">
      <c r="B173" s="310"/>
      <c r="C173" s="290" t="s">
        <v>857</v>
      </c>
      <c r="D173" s="290"/>
      <c r="E173" s="290"/>
      <c r="F173" s="309" t="s">
        <v>836</v>
      </c>
      <c r="G173" s="290"/>
      <c r="H173" s="290" t="s">
        <v>896</v>
      </c>
      <c r="I173" s="290" t="s">
        <v>832</v>
      </c>
      <c r="J173" s="290">
        <v>50</v>
      </c>
      <c r="K173" s="331"/>
    </row>
    <row r="174" spans="2:11" ht="15" customHeight="1">
      <c r="B174" s="310"/>
      <c r="C174" s="290" t="s">
        <v>855</v>
      </c>
      <c r="D174" s="290"/>
      <c r="E174" s="290"/>
      <c r="F174" s="309" t="s">
        <v>836</v>
      </c>
      <c r="G174" s="290"/>
      <c r="H174" s="290" t="s">
        <v>896</v>
      </c>
      <c r="I174" s="290" t="s">
        <v>832</v>
      </c>
      <c r="J174" s="290">
        <v>50</v>
      </c>
      <c r="K174" s="331"/>
    </row>
    <row r="175" spans="2:11" ht="15" customHeight="1">
      <c r="B175" s="310"/>
      <c r="C175" s="290" t="s">
        <v>112</v>
      </c>
      <c r="D175" s="290"/>
      <c r="E175" s="290"/>
      <c r="F175" s="309" t="s">
        <v>830</v>
      </c>
      <c r="G175" s="290"/>
      <c r="H175" s="290" t="s">
        <v>897</v>
      </c>
      <c r="I175" s="290" t="s">
        <v>898</v>
      </c>
      <c r="J175" s="290"/>
      <c r="K175" s="331"/>
    </row>
    <row r="176" spans="2:11" ht="15" customHeight="1">
      <c r="B176" s="310"/>
      <c r="C176" s="290" t="s">
        <v>58</v>
      </c>
      <c r="D176" s="290"/>
      <c r="E176" s="290"/>
      <c r="F176" s="309" t="s">
        <v>830</v>
      </c>
      <c r="G176" s="290"/>
      <c r="H176" s="290" t="s">
        <v>899</v>
      </c>
      <c r="I176" s="290" t="s">
        <v>900</v>
      </c>
      <c r="J176" s="290">
        <v>1</v>
      </c>
      <c r="K176" s="331"/>
    </row>
    <row r="177" spans="2:11" ht="15" customHeight="1">
      <c r="B177" s="310"/>
      <c r="C177" s="290" t="s">
        <v>54</v>
      </c>
      <c r="D177" s="290"/>
      <c r="E177" s="290"/>
      <c r="F177" s="309" t="s">
        <v>830</v>
      </c>
      <c r="G177" s="290"/>
      <c r="H177" s="290" t="s">
        <v>901</v>
      </c>
      <c r="I177" s="290" t="s">
        <v>832</v>
      </c>
      <c r="J177" s="290">
        <v>20</v>
      </c>
      <c r="K177" s="331"/>
    </row>
    <row r="178" spans="2:11" ht="15" customHeight="1">
      <c r="B178" s="310"/>
      <c r="C178" s="290" t="s">
        <v>113</v>
      </c>
      <c r="D178" s="290"/>
      <c r="E178" s="290"/>
      <c r="F178" s="309" t="s">
        <v>830</v>
      </c>
      <c r="G178" s="290"/>
      <c r="H178" s="290" t="s">
        <v>902</v>
      </c>
      <c r="I178" s="290" t="s">
        <v>832</v>
      </c>
      <c r="J178" s="290">
        <v>255</v>
      </c>
      <c r="K178" s="331"/>
    </row>
    <row r="179" spans="2:11" ht="15" customHeight="1">
      <c r="B179" s="310"/>
      <c r="C179" s="290" t="s">
        <v>114</v>
      </c>
      <c r="D179" s="290"/>
      <c r="E179" s="290"/>
      <c r="F179" s="309" t="s">
        <v>830</v>
      </c>
      <c r="G179" s="290"/>
      <c r="H179" s="290" t="s">
        <v>795</v>
      </c>
      <c r="I179" s="290" t="s">
        <v>832</v>
      </c>
      <c r="J179" s="290">
        <v>10</v>
      </c>
      <c r="K179" s="331"/>
    </row>
    <row r="180" spans="2:11" ht="15" customHeight="1">
      <c r="B180" s="310"/>
      <c r="C180" s="290" t="s">
        <v>115</v>
      </c>
      <c r="D180" s="290"/>
      <c r="E180" s="290"/>
      <c r="F180" s="309" t="s">
        <v>830</v>
      </c>
      <c r="G180" s="290"/>
      <c r="H180" s="290" t="s">
        <v>903</v>
      </c>
      <c r="I180" s="290" t="s">
        <v>864</v>
      </c>
      <c r="J180" s="290"/>
      <c r="K180" s="331"/>
    </row>
    <row r="181" spans="2:11" ht="15" customHeight="1">
      <c r="B181" s="310"/>
      <c r="C181" s="290" t="s">
        <v>904</v>
      </c>
      <c r="D181" s="290"/>
      <c r="E181" s="290"/>
      <c r="F181" s="309" t="s">
        <v>830</v>
      </c>
      <c r="G181" s="290"/>
      <c r="H181" s="290" t="s">
        <v>905</v>
      </c>
      <c r="I181" s="290" t="s">
        <v>864</v>
      </c>
      <c r="J181" s="290"/>
      <c r="K181" s="331"/>
    </row>
    <row r="182" spans="2:11" ht="15" customHeight="1">
      <c r="B182" s="310"/>
      <c r="C182" s="290" t="s">
        <v>893</v>
      </c>
      <c r="D182" s="290"/>
      <c r="E182" s="290"/>
      <c r="F182" s="309" t="s">
        <v>830</v>
      </c>
      <c r="G182" s="290"/>
      <c r="H182" s="290" t="s">
        <v>906</v>
      </c>
      <c r="I182" s="290" t="s">
        <v>864</v>
      </c>
      <c r="J182" s="290"/>
      <c r="K182" s="331"/>
    </row>
    <row r="183" spans="2:11" ht="15" customHeight="1">
      <c r="B183" s="310"/>
      <c r="C183" s="290" t="s">
        <v>117</v>
      </c>
      <c r="D183" s="290"/>
      <c r="E183" s="290"/>
      <c r="F183" s="309" t="s">
        <v>836</v>
      </c>
      <c r="G183" s="290"/>
      <c r="H183" s="290" t="s">
        <v>907</v>
      </c>
      <c r="I183" s="290" t="s">
        <v>832</v>
      </c>
      <c r="J183" s="290">
        <v>50</v>
      </c>
      <c r="K183" s="331"/>
    </row>
    <row r="184" spans="2:11" ht="15" customHeight="1">
      <c r="B184" s="310"/>
      <c r="C184" s="290" t="s">
        <v>908</v>
      </c>
      <c r="D184" s="290"/>
      <c r="E184" s="290"/>
      <c r="F184" s="309" t="s">
        <v>836</v>
      </c>
      <c r="G184" s="290"/>
      <c r="H184" s="290" t="s">
        <v>909</v>
      </c>
      <c r="I184" s="290" t="s">
        <v>910</v>
      </c>
      <c r="J184" s="290"/>
      <c r="K184" s="331"/>
    </row>
    <row r="185" spans="2:11" ht="15" customHeight="1">
      <c r="B185" s="310"/>
      <c r="C185" s="290" t="s">
        <v>911</v>
      </c>
      <c r="D185" s="290"/>
      <c r="E185" s="290"/>
      <c r="F185" s="309" t="s">
        <v>836</v>
      </c>
      <c r="G185" s="290"/>
      <c r="H185" s="290" t="s">
        <v>912</v>
      </c>
      <c r="I185" s="290" t="s">
        <v>910</v>
      </c>
      <c r="J185" s="290"/>
      <c r="K185" s="331"/>
    </row>
    <row r="186" spans="2:11" ht="15" customHeight="1">
      <c r="B186" s="310"/>
      <c r="C186" s="290" t="s">
        <v>913</v>
      </c>
      <c r="D186" s="290"/>
      <c r="E186" s="290"/>
      <c r="F186" s="309" t="s">
        <v>836</v>
      </c>
      <c r="G186" s="290"/>
      <c r="H186" s="290" t="s">
        <v>914</v>
      </c>
      <c r="I186" s="290" t="s">
        <v>910</v>
      </c>
      <c r="J186" s="290"/>
      <c r="K186" s="331"/>
    </row>
    <row r="187" spans="2:11" ht="15" customHeight="1">
      <c r="B187" s="310"/>
      <c r="C187" s="343" t="s">
        <v>915</v>
      </c>
      <c r="D187" s="290"/>
      <c r="E187" s="290"/>
      <c r="F187" s="309" t="s">
        <v>836</v>
      </c>
      <c r="G187" s="290"/>
      <c r="H187" s="290" t="s">
        <v>916</v>
      </c>
      <c r="I187" s="290" t="s">
        <v>917</v>
      </c>
      <c r="J187" s="344" t="s">
        <v>918</v>
      </c>
      <c r="K187" s="331"/>
    </row>
    <row r="188" spans="2:11" ht="15" customHeight="1">
      <c r="B188" s="310"/>
      <c r="C188" s="295" t="s">
        <v>43</v>
      </c>
      <c r="D188" s="290"/>
      <c r="E188" s="290"/>
      <c r="F188" s="309" t="s">
        <v>830</v>
      </c>
      <c r="G188" s="290"/>
      <c r="H188" s="286" t="s">
        <v>919</v>
      </c>
      <c r="I188" s="290" t="s">
        <v>920</v>
      </c>
      <c r="J188" s="290"/>
      <c r="K188" s="331"/>
    </row>
    <row r="189" spans="2:11" ht="15" customHeight="1">
      <c r="B189" s="310"/>
      <c r="C189" s="295" t="s">
        <v>921</v>
      </c>
      <c r="D189" s="290"/>
      <c r="E189" s="290"/>
      <c r="F189" s="309" t="s">
        <v>830</v>
      </c>
      <c r="G189" s="290"/>
      <c r="H189" s="290" t="s">
        <v>922</v>
      </c>
      <c r="I189" s="290" t="s">
        <v>864</v>
      </c>
      <c r="J189" s="290"/>
      <c r="K189" s="331"/>
    </row>
    <row r="190" spans="2:11" ht="15" customHeight="1">
      <c r="B190" s="310"/>
      <c r="C190" s="295" t="s">
        <v>923</v>
      </c>
      <c r="D190" s="290"/>
      <c r="E190" s="290"/>
      <c r="F190" s="309" t="s">
        <v>830</v>
      </c>
      <c r="G190" s="290"/>
      <c r="H190" s="290" t="s">
        <v>924</v>
      </c>
      <c r="I190" s="290" t="s">
        <v>864</v>
      </c>
      <c r="J190" s="290"/>
      <c r="K190" s="331"/>
    </row>
    <row r="191" spans="2:11" ht="15" customHeight="1">
      <c r="B191" s="310"/>
      <c r="C191" s="295" t="s">
        <v>925</v>
      </c>
      <c r="D191" s="290"/>
      <c r="E191" s="290"/>
      <c r="F191" s="309" t="s">
        <v>836</v>
      </c>
      <c r="G191" s="290"/>
      <c r="H191" s="290" t="s">
        <v>926</v>
      </c>
      <c r="I191" s="290" t="s">
        <v>864</v>
      </c>
      <c r="J191" s="290"/>
      <c r="K191" s="331"/>
    </row>
    <row r="192" spans="2:11" ht="15" customHeight="1">
      <c r="B192" s="337"/>
      <c r="C192" s="345"/>
      <c r="D192" s="319"/>
      <c r="E192" s="319"/>
      <c r="F192" s="319"/>
      <c r="G192" s="319"/>
      <c r="H192" s="319"/>
      <c r="I192" s="319"/>
      <c r="J192" s="319"/>
      <c r="K192" s="338"/>
    </row>
    <row r="193" spans="2:11" ht="18.75" customHeight="1">
      <c r="B193" s="286"/>
      <c r="C193" s="290"/>
      <c r="D193" s="290"/>
      <c r="E193" s="290"/>
      <c r="F193" s="309"/>
      <c r="G193" s="290"/>
      <c r="H193" s="290"/>
      <c r="I193" s="290"/>
      <c r="J193" s="290"/>
      <c r="K193" s="286"/>
    </row>
    <row r="194" spans="2:11" ht="18.75" customHeight="1">
      <c r="B194" s="286"/>
      <c r="C194" s="290"/>
      <c r="D194" s="290"/>
      <c r="E194" s="290"/>
      <c r="F194" s="309"/>
      <c r="G194" s="290"/>
      <c r="H194" s="290"/>
      <c r="I194" s="290"/>
      <c r="J194" s="290"/>
      <c r="K194" s="286"/>
    </row>
    <row r="195" spans="2:11" ht="18.75" customHeight="1">
      <c r="B195" s="296"/>
      <c r="C195" s="296"/>
      <c r="D195" s="296"/>
      <c r="E195" s="296"/>
      <c r="F195" s="296"/>
      <c r="G195" s="296"/>
      <c r="H195" s="296"/>
      <c r="I195" s="296"/>
      <c r="J195" s="296"/>
      <c r="K195" s="296"/>
    </row>
    <row r="196" spans="2:11" ht="13.5">
      <c r="B196" s="278"/>
      <c r="C196" s="279"/>
      <c r="D196" s="279"/>
      <c r="E196" s="279"/>
      <c r="F196" s="279"/>
      <c r="G196" s="279"/>
      <c r="H196" s="279"/>
      <c r="I196" s="279"/>
      <c r="J196" s="279"/>
      <c r="K196" s="280"/>
    </row>
    <row r="197" spans="2:11" ht="22.2">
      <c r="B197" s="281"/>
      <c r="C197" s="404" t="s">
        <v>927</v>
      </c>
      <c r="D197" s="404"/>
      <c r="E197" s="404"/>
      <c r="F197" s="404"/>
      <c r="G197" s="404"/>
      <c r="H197" s="404"/>
      <c r="I197" s="404"/>
      <c r="J197" s="404"/>
      <c r="K197" s="282"/>
    </row>
    <row r="198" spans="2:11" ht="25.5" customHeight="1">
      <c r="B198" s="281"/>
      <c r="C198" s="346" t="s">
        <v>928</v>
      </c>
      <c r="D198" s="346"/>
      <c r="E198" s="346"/>
      <c r="F198" s="346" t="s">
        <v>929</v>
      </c>
      <c r="G198" s="347"/>
      <c r="H198" s="403" t="s">
        <v>930</v>
      </c>
      <c r="I198" s="403"/>
      <c r="J198" s="403"/>
      <c r="K198" s="282"/>
    </row>
    <row r="199" spans="2:11" ht="5.25" customHeight="1">
      <c r="B199" s="310"/>
      <c r="C199" s="307"/>
      <c r="D199" s="307"/>
      <c r="E199" s="307"/>
      <c r="F199" s="307"/>
      <c r="G199" s="290"/>
      <c r="H199" s="307"/>
      <c r="I199" s="307"/>
      <c r="J199" s="307"/>
      <c r="K199" s="331"/>
    </row>
    <row r="200" spans="2:11" ht="15" customHeight="1">
      <c r="B200" s="310"/>
      <c r="C200" s="290" t="s">
        <v>920</v>
      </c>
      <c r="D200" s="290"/>
      <c r="E200" s="290"/>
      <c r="F200" s="309" t="s">
        <v>44</v>
      </c>
      <c r="G200" s="290"/>
      <c r="H200" s="401" t="s">
        <v>931</v>
      </c>
      <c r="I200" s="401"/>
      <c r="J200" s="401"/>
      <c r="K200" s="331"/>
    </row>
    <row r="201" spans="2:11" ht="15" customHeight="1">
      <c r="B201" s="310"/>
      <c r="C201" s="316"/>
      <c r="D201" s="290"/>
      <c r="E201" s="290"/>
      <c r="F201" s="309" t="s">
        <v>45</v>
      </c>
      <c r="G201" s="290"/>
      <c r="H201" s="401" t="s">
        <v>932</v>
      </c>
      <c r="I201" s="401"/>
      <c r="J201" s="401"/>
      <c r="K201" s="331"/>
    </row>
    <row r="202" spans="2:11" ht="15" customHeight="1">
      <c r="B202" s="310"/>
      <c r="C202" s="316"/>
      <c r="D202" s="290"/>
      <c r="E202" s="290"/>
      <c r="F202" s="309" t="s">
        <v>48</v>
      </c>
      <c r="G202" s="290"/>
      <c r="H202" s="401" t="s">
        <v>933</v>
      </c>
      <c r="I202" s="401"/>
      <c r="J202" s="401"/>
      <c r="K202" s="331"/>
    </row>
    <row r="203" spans="2:11" ht="15" customHeight="1">
      <c r="B203" s="310"/>
      <c r="C203" s="290"/>
      <c r="D203" s="290"/>
      <c r="E203" s="290"/>
      <c r="F203" s="309" t="s">
        <v>46</v>
      </c>
      <c r="G203" s="290"/>
      <c r="H203" s="401" t="s">
        <v>934</v>
      </c>
      <c r="I203" s="401"/>
      <c r="J203" s="401"/>
      <c r="K203" s="331"/>
    </row>
    <row r="204" spans="2:11" ht="15" customHeight="1">
      <c r="B204" s="310"/>
      <c r="C204" s="290"/>
      <c r="D204" s="290"/>
      <c r="E204" s="290"/>
      <c r="F204" s="309" t="s">
        <v>47</v>
      </c>
      <c r="G204" s="290"/>
      <c r="H204" s="401" t="s">
        <v>935</v>
      </c>
      <c r="I204" s="401"/>
      <c r="J204" s="401"/>
      <c r="K204" s="331"/>
    </row>
    <row r="205" spans="2:11" ht="15" customHeight="1">
      <c r="B205" s="310"/>
      <c r="C205" s="290"/>
      <c r="D205" s="290"/>
      <c r="E205" s="290"/>
      <c r="F205" s="309"/>
      <c r="G205" s="290"/>
      <c r="H205" s="290"/>
      <c r="I205" s="290"/>
      <c r="J205" s="290"/>
      <c r="K205" s="331"/>
    </row>
    <row r="206" spans="2:11" ht="15" customHeight="1">
      <c r="B206" s="310"/>
      <c r="C206" s="290" t="s">
        <v>876</v>
      </c>
      <c r="D206" s="290"/>
      <c r="E206" s="290"/>
      <c r="F206" s="309" t="s">
        <v>80</v>
      </c>
      <c r="G206" s="290"/>
      <c r="H206" s="401" t="s">
        <v>936</v>
      </c>
      <c r="I206" s="401"/>
      <c r="J206" s="401"/>
      <c r="K206" s="331"/>
    </row>
    <row r="207" spans="2:11" ht="15" customHeight="1">
      <c r="B207" s="310"/>
      <c r="C207" s="316"/>
      <c r="D207" s="290"/>
      <c r="E207" s="290"/>
      <c r="F207" s="309" t="s">
        <v>773</v>
      </c>
      <c r="G207" s="290"/>
      <c r="H207" s="401" t="s">
        <v>774</v>
      </c>
      <c r="I207" s="401"/>
      <c r="J207" s="401"/>
      <c r="K207" s="331"/>
    </row>
    <row r="208" spans="2:11" ht="15" customHeight="1">
      <c r="B208" s="310"/>
      <c r="C208" s="290"/>
      <c r="D208" s="290"/>
      <c r="E208" s="290"/>
      <c r="F208" s="309" t="s">
        <v>771</v>
      </c>
      <c r="G208" s="290"/>
      <c r="H208" s="401" t="s">
        <v>937</v>
      </c>
      <c r="I208" s="401"/>
      <c r="J208" s="401"/>
      <c r="K208" s="331"/>
    </row>
    <row r="209" spans="2:11" ht="15" customHeight="1">
      <c r="B209" s="348"/>
      <c r="C209" s="316"/>
      <c r="D209" s="316"/>
      <c r="E209" s="316"/>
      <c r="F209" s="309" t="s">
        <v>775</v>
      </c>
      <c r="G209" s="295"/>
      <c r="H209" s="402" t="s">
        <v>776</v>
      </c>
      <c r="I209" s="402"/>
      <c r="J209" s="402"/>
      <c r="K209" s="349"/>
    </row>
    <row r="210" spans="2:11" ht="15" customHeight="1">
      <c r="B210" s="348"/>
      <c r="C210" s="316"/>
      <c r="D210" s="316"/>
      <c r="E210" s="316"/>
      <c r="F210" s="309" t="s">
        <v>777</v>
      </c>
      <c r="G210" s="295"/>
      <c r="H210" s="402" t="s">
        <v>938</v>
      </c>
      <c r="I210" s="402"/>
      <c r="J210" s="402"/>
      <c r="K210" s="349"/>
    </row>
    <row r="211" spans="2:11" ht="15" customHeight="1">
      <c r="B211" s="348"/>
      <c r="C211" s="316"/>
      <c r="D211" s="316"/>
      <c r="E211" s="316"/>
      <c r="F211" s="350"/>
      <c r="G211" s="295"/>
      <c r="H211" s="351"/>
      <c r="I211" s="351"/>
      <c r="J211" s="351"/>
      <c r="K211" s="349"/>
    </row>
    <row r="212" spans="2:11" ht="15" customHeight="1">
      <c r="B212" s="348"/>
      <c r="C212" s="290" t="s">
        <v>900</v>
      </c>
      <c r="D212" s="316"/>
      <c r="E212" s="316"/>
      <c r="F212" s="309">
        <v>1</v>
      </c>
      <c r="G212" s="295"/>
      <c r="H212" s="402" t="s">
        <v>939</v>
      </c>
      <c r="I212" s="402"/>
      <c r="J212" s="402"/>
      <c r="K212" s="349"/>
    </row>
    <row r="213" spans="2:11" ht="15" customHeight="1">
      <c r="B213" s="348"/>
      <c r="C213" s="316"/>
      <c r="D213" s="316"/>
      <c r="E213" s="316"/>
      <c r="F213" s="309">
        <v>2</v>
      </c>
      <c r="G213" s="295"/>
      <c r="H213" s="402" t="s">
        <v>940</v>
      </c>
      <c r="I213" s="402"/>
      <c r="J213" s="402"/>
      <c r="K213" s="349"/>
    </row>
    <row r="214" spans="2:11" ht="15" customHeight="1">
      <c r="B214" s="348"/>
      <c r="C214" s="316"/>
      <c r="D214" s="316"/>
      <c r="E214" s="316"/>
      <c r="F214" s="309">
        <v>3</v>
      </c>
      <c r="G214" s="295"/>
      <c r="H214" s="402" t="s">
        <v>941</v>
      </c>
      <c r="I214" s="402"/>
      <c r="J214" s="402"/>
      <c r="K214" s="349"/>
    </row>
    <row r="215" spans="2:11" ht="15" customHeight="1">
      <c r="B215" s="348"/>
      <c r="C215" s="316"/>
      <c r="D215" s="316"/>
      <c r="E215" s="316"/>
      <c r="F215" s="309">
        <v>4</v>
      </c>
      <c r="G215" s="295"/>
      <c r="H215" s="402" t="s">
        <v>942</v>
      </c>
      <c r="I215" s="402"/>
      <c r="J215" s="402"/>
      <c r="K215" s="349"/>
    </row>
    <row r="216" spans="2:11" ht="12.75" customHeight="1">
      <c r="B216" s="352"/>
      <c r="C216" s="353"/>
      <c r="D216" s="353"/>
      <c r="E216" s="353"/>
      <c r="F216" s="353"/>
      <c r="G216" s="353"/>
      <c r="H216" s="353"/>
      <c r="I216" s="353"/>
      <c r="J216" s="353"/>
      <c r="K216" s="354"/>
    </row>
  </sheetData>
  <sheetProtection algorithmName="SHA-512" hashValue="1W8K2V2zQgmKfx/G4UWaR9ko2LXAanBeSAKaTorRdnXuLKSsT5akLlomgnbB4KVfNh6boUWLdkCvUybu26AA6A==" saltValue="kmvs4v5kOguPeoFcZLe5iQ=="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Juras V</dc:creator>
  <cp:keywords/>
  <dc:description/>
  <cp:lastModifiedBy>Juras V</cp:lastModifiedBy>
  <dcterms:created xsi:type="dcterms:W3CDTF">2019-09-17T04:20:47Z</dcterms:created>
  <dcterms:modified xsi:type="dcterms:W3CDTF">2019-09-17T04:20:55Z</dcterms:modified>
  <cp:category/>
  <cp:version/>
  <cp:contentType/>
  <cp:contentStatus/>
</cp:coreProperties>
</file>