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6810" activeTab="1"/>
  </bookViews>
  <sheets>
    <sheet name="Rekapitulace stavby" sheetId="1" r:id="rId1"/>
    <sheet name="01 - hrubá stavba, bourac..." sheetId="2" r:id="rId2"/>
    <sheet name="02 - dokončovací práce" sheetId="3" r:id="rId3"/>
    <sheet name="Pokyny pro vyplnění" sheetId="4" r:id="rId4"/>
  </sheets>
  <definedNames>
    <definedName name="_xlnm._FilterDatabase" localSheetId="1" hidden="1">'01 - hrubá stavba, bourac...'!$C$90:$K$90</definedName>
    <definedName name="_xlnm._FilterDatabase" localSheetId="2" hidden="1">'02 - dokončovací práce'!$C$87:$K$87</definedName>
    <definedName name="ceník">#REF!</definedName>
    <definedName name="_xlnm.Print_Titles" localSheetId="1">'01 - hrubá stavba, bourac...'!$90:$90</definedName>
    <definedName name="_xlnm.Print_Titles" localSheetId="2">'02 - dokončovací práce'!$87:$87</definedName>
    <definedName name="_xlnm.Print_Titles" localSheetId="0">'Rekapitulace stavby'!$49:$49</definedName>
    <definedName name="_xlnm.Print_Area" localSheetId="1">'01 - hrubá stavba, bourac...'!$C$4:$J$36,'01 - hrubá stavba, bourac...'!$C$42:$J$72,'01 - hrubá stavba, bourac...'!$C$78:$K$167</definedName>
    <definedName name="_xlnm.Print_Area" localSheetId="2">'02 - dokončovací práce'!$C$4:$J$36,'02 - dokončovací práce'!$C$42:$J$69,'02 - dokončovací práce'!$C$75:$K$158</definedName>
    <definedName name="_xlnm.Print_Area" localSheetId="3">'Pokyny pro vyplnění'!$B$2:$K$72,'Pokyny pro vyplnění'!$B$75:$K$119,'Pokyny pro vyplnění'!$B$122:$K$191,'Pokyny pro vyplnění'!$B$195:$K$215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<sst xmlns="http://schemas.openxmlformats.org/spreadsheetml/2006/main" count="2294" uniqueCount="653">
  <si>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</si>
  <si>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</si>
  <si>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</si>
  <si>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</si>
  <si>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</si>
  <si>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</si>
  <si>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</si>
  <si>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{4608bc2b-3b24-4640-93da-8fc4a5e48ca6}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</si>
  <si>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</si>
  <si>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</si>
  <si>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</si>
  <si>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</si>
  <si>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</si>
  <si>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</si>
  <si>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</si>
  <si>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</si>
  <si>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</si>
  <si>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</si>
  <si>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</si>
  <si>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</si>
  <si>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</si>
  <si>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</si>
  <si>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</si>
  <si>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</si>
  <si>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>DRNOVSKÁ 507/73, PRAHA RUZYNĚ, PARCELA  Č.1266/1  K.Ú. RUZYNĚ</t>
  </si>
  <si>
    <t>Datum:</t>
  </si>
  <si>
    <t>10</t>
  </si>
  <si>
    <t xml:space="preserve"> </t>
  </si>
  <si>
    <t>100</t>
  </si>
  <si>
    <t>Zadavatel:</t>
  </si>
  <si>
    <t>IČ:</t>
  </si>
  <si>
    <t>VÚRV v.v.i., DRNOVSKÁ 507/73, PRAHA RUZYNĚ</t>
  </si>
  <si>
    <t>DIČ:</t>
  </si>
  <si>
    <t>Uchazeč:</t>
  </si>
  <si>
    <t>Vyplň údaj</t>
  </si>
  <si>
    <t>Projektant:</t>
  </si>
  <si>
    <t>Ing. Arch. Luděk Obal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</si>
  <si>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</si>
  <si>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</si>
  <si>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</si>
  <si>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</si>
  <si>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</si>
  <si>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</si>
  <si>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</si>
  <si>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</si>
  <si>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</si>
  <si>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</si>
  <si>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</si>
  <si>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</si>
  <si>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</si>
  <si>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</si>
  <si>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</si>
  <si>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</si>
  <si>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</si>
  <si>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</si>
  <si>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</si>
  <si>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</si>
  <si>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</si>
  <si>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</si>
  <si>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</si>
  <si>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</si>
  <si>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</si>
  <si>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</si>
  <si>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</si>
  <si>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</si>
  <si>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</si>
  <si>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</si>
  <si>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</si>
  <si>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</si>
  <si>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</si>
  <si>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</si>
  <si>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</si>
  <si>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</si>
  <si>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</si>
  <si>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</si>
  <si>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</si>
  <si>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</si>
  <si>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</si>
  <si>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</si>
  <si>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hrubá stavba, bourací práce</t>
  </si>
  <si>
    <t>STA</t>
  </si>
  <si>
    <t>{d4256d7e-71c1-4a76-958e-5baf87c1bce9}</t>
  </si>
  <si>
    <t>02</t>
  </si>
  <si>
    <t>dokončovací práce</t>
  </si>
  <si>
    <t>{0ca0870d-3f5c-431a-876f-7b532291530e}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</si>
  <si>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</si>
  <si>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</si>
  <si>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</si>
  <si>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</si>
  <si>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</si>
  <si>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</si>
  <si>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</si>
  <si>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hrubá stavba, bourací práce</t>
  </si>
  <si>
    <t>VÚRV v.i.v., DRNOVSKÁ 507/73, PRAHA RUZYNĚ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</si>
  <si>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</si>
  <si>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</si>
  <si>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</si>
  <si>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</si>
  <si>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</si>
  <si>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</si>
  <si>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</si>
  <si>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</si>
  <si>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</si>
  <si>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</si>
  <si>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</si>
  <si>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</si>
  <si>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</si>
  <si>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</si>
  <si>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</si>
  <si>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</si>
  <si>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99-1 - Lešení</t>
  </si>
  <si>
    <t xml:space="preserve">    783 - Přípravné práce - odpojení a zaslepení instalací TZB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</si>
  <si>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</si>
  <si>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</si>
  <si>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</si>
  <si>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</si>
  <si>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</si>
  <si>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</si>
  <si>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</si>
  <si>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</si>
  <si>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</si>
  <si>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</si>
  <si>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</si>
  <si>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</si>
  <si>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</si>
  <si>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</si>
  <si>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</si>
  <si>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</si>
  <si>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</si>
  <si>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</si>
  <si>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</si>
  <si>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</si>
  <si>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</si>
  <si>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</si>
  <si>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v tl.500mm na ploše nových skleníků s přemístěním na vzdálenost do 50 m</t>
  </si>
  <si>
    <t>m3</t>
  </si>
  <si>
    <t>4</t>
  </si>
  <si>
    <t>2</t>
  </si>
  <si>
    <t>-1610388322</t>
  </si>
  <si>
    <t>Sejmutí ornice v tl.350mm na ploše nových skleníků s přemístěním na vzdálenost do 50 m</t>
  </si>
  <si>
    <t>Sejmutí ornice v tl.500mm na venkovní ploše pro výsadbu s přemístěním na vzdálenost do 50 m</t>
  </si>
  <si>
    <t>Sejmutí ornice v tl.250mm na venkovní ploše pro sadbu s přemístěním na vzdálenost do 50 m</t>
  </si>
  <si>
    <t>1415931528</t>
  </si>
  <si>
    <t>63181400</t>
  </si>
  <si>
    <t>167101101</t>
  </si>
  <si>
    <t>Vodorovné přemístění do 50 m výkopku/sypaniny z horniny tř. 1 až 4</t>
  </si>
  <si>
    <t>2020319078</t>
  </si>
  <si>
    <t>Nakládání výkopku z hornin tř. 1 až 4 do 100 m3</t>
  </si>
  <si>
    <t>-503944328</t>
  </si>
  <si>
    <t>174101101</t>
  </si>
  <si>
    <t>1350518234</t>
  </si>
  <si>
    <t>Úprava pláně v hornině tř. 1 až 4 se zhutněním, Srovnání podkladu po odstraněných skleních do ÚT o průměrné mocnosti 0,15m na ploše 233,2m2</t>
  </si>
  <si>
    <t>m2</t>
  </si>
  <si>
    <t>-905477737</t>
  </si>
  <si>
    <t>R 01</t>
  </si>
  <si>
    <t>Kopaná sonda pro posouzení základové spáry geologem v rozích budoucích skleníků</t>
  </si>
  <si>
    <t>kpl</t>
  </si>
  <si>
    <t>1279217286</t>
  </si>
  <si>
    <t>Zakládání</t>
  </si>
  <si>
    <t>271532212</t>
  </si>
  <si>
    <t>-472359478</t>
  </si>
  <si>
    <t>273313711</t>
  </si>
  <si>
    <t>-303851930</t>
  </si>
  <si>
    <t>Základové konstrukce z bet. tvárnic jsou součástí následující kapitoly Svislé konstrukce</t>
  </si>
  <si>
    <t>-638176064</t>
  </si>
  <si>
    <t>3</t>
  </si>
  <si>
    <t>Svislé konstrukce</t>
  </si>
  <si>
    <t>2073059928</t>
  </si>
  <si>
    <t>t</t>
  </si>
  <si>
    <t>661934826</t>
  </si>
  <si>
    <t>bm</t>
  </si>
  <si>
    <t>1262059079</t>
  </si>
  <si>
    <t>1935558346</t>
  </si>
  <si>
    <t>279113151</t>
  </si>
  <si>
    <t>-1458317538</t>
  </si>
  <si>
    <t>-1021409875</t>
  </si>
  <si>
    <t>781243548</t>
  </si>
  <si>
    <t>-1062979420</t>
  </si>
  <si>
    <t xml:space="preserve">Překlad RZP 12/24V dl. 2500mm </t>
  </si>
  <si>
    <t>ks</t>
  </si>
  <si>
    <t>951471671</t>
  </si>
  <si>
    <t>Vodorovné konstrukce</t>
  </si>
  <si>
    <t>Drátkobetonová kletovaná podlahová deska s horní hranou ve spádu F1 pro skleník tl. 150-200mm,  dilatačně oddělená od všech svislých k-cí</t>
  </si>
  <si>
    <t>-587149032</t>
  </si>
  <si>
    <t>Drátkobetonová kletovaná podlahová deska F2 pro sklad tl. 150mm, dilatačně oddělená od všech svislých k-cí</t>
  </si>
  <si>
    <t>8</t>
  </si>
  <si>
    <t>M</t>
  </si>
  <si>
    <t>803228094</t>
  </si>
  <si>
    <t>ČERNÁ IZOLAČNÍ FOLIE SVAŘOVANÁ tl.0,1mm jako podkladní separace drátkobetonovíé desky</t>
  </si>
  <si>
    <t>-2077170618</t>
  </si>
  <si>
    <t>LOMOVÁ VÝSYPKA 0-4, UVÁLCOVANÁ tl. 45mm, jako podklad pod separaci</t>
  </si>
  <si>
    <t>-1974048668</t>
  </si>
  <si>
    <t>KAMENIVO 0-32 tl.150mm, jako podklad pod lomovou výsypku</t>
  </si>
  <si>
    <t>-1704523181</t>
  </si>
  <si>
    <t>9</t>
  </si>
  <si>
    <t>Ostatní konstrukce a práce, bourání</t>
  </si>
  <si>
    <t>Skleník č.1 a 2 - Demontáž ocelové nosné k-ce. Zastavěná plocha: cca 705m2, půdorys cca 39,8m x 17,7m v = 2,2-3,2m u žlabu a 2,9 – 3,9 v hřebeni.  (B1, B3, B4, B5, B6)</t>
  </si>
  <si>
    <t>kus</t>
  </si>
  <si>
    <t>-967182859</t>
  </si>
  <si>
    <t>Skleník č.1 a 2 demontáž svislých prosklených ploch štítů a boků včetně skla výplní otvorůze skla tl. 4mm (B1, B3, B4, B5, B6)</t>
  </si>
  <si>
    <t>-946289948</t>
  </si>
  <si>
    <t>Skleník č.1 a 2 demontáž vodorovných prosklených ploch střechy včetně skla výplní otvorůze skla tl. 4mm (B1, B3, B4, B5, B6)</t>
  </si>
  <si>
    <t>-1871646783</t>
  </si>
  <si>
    <r>
      <t xml:space="preserve">Skleník č.1 a 2 Bourání podezdívky a základu z vyztuženého betonudl. 230bm š=200mm,                        v=50-1000 </t>
    </r>
    <r>
      <rPr>
        <sz val="8"/>
        <rFont val="Calibri"/>
        <family val="2"/>
      </rPr>
      <t xml:space="preserve">÷ </t>
    </r>
    <r>
      <rPr>
        <sz val="8"/>
        <rFont val="Trebuchet MS"/>
        <family val="2"/>
      </rPr>
      <t>525mm (B2)</t>
    </r>
  </si>
  <si>
    <t>-1467335194</t>
  </si>
  <si>
    <t>Skleník č.1 a 2 Bourání základu z vyztuženého betonu 230bm š=200mm, hl. 1000mm - hloubka ani šířka pod terénem nezjištěna, rozměry vychází z podezdívky a předpokladu, že k-ce jsou stejné (B2)</t>
  </si>
  <si>
    <t>-219944361</t>
  </si>
  <si>
    <t>Skleník č.1 a 2 Bourání patek pod sloupy ubnitř skleníku 400x400mm, hloubka 1000mm, 100ks (B16)</t>
  </si>
  <si>
    <t>1191073362</t>
  </si>
  <si>
    <t>Skleník č.1 a 2 - Demolice plechových žlabů, úžlabí, svodů, uzemnění (B7, B13, B19)</t>
  </si>
  <si>
    <t>1613534677</t>
  </si>
  <si>
    <t>Skleník č.1 a 2 - Vybourání obezdívky kolem elektro skříní 2x1400/480/1800mm včetně nezjištěného základu</t>
  </si>
  <si>
    <t>-998685683</t>
  </si>
  <si>
    <t>Skleník č.1 a 2 - Demolice vybavení TZB - Elektro rozvody, přípojné skříně, světla, zásuvky, etc (B9, B10),  Rozvody závlahy, přívody černé vody, etc (B10, B11), Stínění,zbytky mobilního a stálého vybavení etc (B12. B13), Topení ve skleníku č.1(B8)</t>
  </si>
  <si>
    <t>-457884039</t>
  </si>
  <si>
    <t>Demolice venkovních zpevněných ploch z AC, betonových obrub a zbytků betonu, tl. nezjištěna, předpoklad včetně kufru cca do 350mm</t>
  </si>
  <si>
    <t>1502403692</t>
  </si>
  <si>
    <t>997</t>
  </si>
  <si>
    <t>Přesun sutě</t>
  </si>
  <si>
    <t>997002611</t>
  </si>
  <si>
    <t>Nakládání suti a vybouraných hmot</t>
  </si>
  <si>
    <t>1716181716</t>
  </si>
  <si>
    <t>997013213</t>
  </si>
  <si>
    <t>Vnitrostaveništní doprava suti a vybouraných hmot pro budovy v do 12 m ručně</t>
  </si>
  <si>
    <t>473752544</t>
  </si>
  <si>
    <t>997013501</t>
  </si>
  <si>
    <t>Odvoz suti a vybouraných hmot na skládku nebo meziskládku do 1km se složením</t>
  </si>
  <si>
    <t>-1634423156</t>
  </si>
  <si>
    <t>997013509</t>
  </si>
  <si>
    <t>Příplatek k odvozu suti a vybouraných hmot na skládku ZKD 1 km přes 1 km</t>
  </si>
  <si>
    <t>-1304256637</t>
  </si>
  <si>
    <t>VV</t>
  </si>
  <si>
    <t>268,003*14 'Přepočtené koeficientem množství</t>
  </si>
  <si>
    <t>997013801</t>
  </si>
  <si>
    <t>1687239507</t>
  </si>
  <si>
    <t>Poplatek za uložení stavebního ocelové odpadu na skládce (skládkovné) předpoklad 15kg/m2 + 5% vyztužení betonu</t>
  </si>
  <si>
    <t>-1164802374</t>
  </si>
  <si>
    <t>997013814</t>
  </si>
  <si>
    <t>374408573</t>
  </si>
  <si>
    <t>998</t>
  </si>
  <si>
    <t>Přesun hmot</t>
  </si>
  <si>
    <t>221165825</t>
  </si>
  <si>
    <t>PSV</t>
  </si>
  <si>
    <t>Práce a dodávky PSV</t>
  </si>
  <si>
    <t>762</t>
  </si>
  <si>
    <t>Konstrukce tesařské</t>
  </si>
  <si>
    <t>762083122</t>
  </si>
  <si>
    <t>Impregnace řeziva proti dřevokaznému hmyzu, houbám a plísním máčením třída ohrožení 3 a 4</t>
  </si>
  <si>
    <t>16</t>
  </si>
  <si>
    <t>439746574</t>
  </si>
  <si>
    <t>pozednice  v=120/š=140, délky  6m, 3ks</t>
  </si>
  <si>
    <t>m</t>
  </si>
  <si>
    <t>315810586</t>
  </si>
  <si>
    <t>krokve  v=140/š=100, délky  6,9m, 6ks</t>
  </si>
  <si>
    <t>-698735495</t>
  </si>
  <si>
    <t>Bednění střech z desektl tl. 24 mm položených a uchycených na krokve</t>
  </si>
  <si>
    <t>-1287686158</t>
  </si>
  <si>
    <t>řezivo jehličnaté prořez</t>
  </si>
  <si>
    <t>762395000</t>
  </si>
  <si>
    <t>2050109139</t>
  </si>
  <si>
    <t>767</t>
  </si>
  <si>
    <t>Konstrukce zámečnické</t>
  </si>
  <si>
    <t>Montáž + dodávka závitové tyče 12 do chemické malty,  hloubka kotvení 250mm, délka 400mm pro kotvení pozednice cca á 1m</t>
  </si>
  <si>
    <t>-1749561766</t>
  </si>
  <si>
    <t>99-1</t>
  </si>
  <si>
    <t xml:space="preserve">Lešení </t>
  </si>
  <si>
    <t>811709384</t>
  </si>
  <si>
    <t>783</t>
  </si>
  <si>
    <t>Přípravné práce - odpojení a zaslepení instalací TZB (topení, černá voda, elektro)</t>
  </si>
  <si>
    <t>Odpojení a demontáž instalací TZB na ploše staveniště a ukončení mimo plochu staveniště (topení, černá voda) nebo přesun na nové přípojné body (elektro)</t>
  </si>
  <si>
    <t>310398402</t>
  </si>
  <si>
    <t>VRN</t>
  </si>
  <si>
    <t>Vedlejší rozpočtové náklady</t>
  </si>
  <si>
    <t>5</t>
  </si>
  <si>
    <t>VRN3</t>
  </si>
  <si>
    <t>Zařízení staveniště</t>
  </si>
  <si>
    <t>030001000</t>
  </si>
  <si>
    <t>1024</t>
  </si>
  <si>
    <t>1525602762</t>
  </si>
  <si>
    <t>02 - dokončovací práce</t>
  </si>
  <si>
    <t xml:space="preserve">    5 - Komunikace pozemní</t>
  </si>
  <si>
    <t xml:space="preserve">    6 - Úpravy povrchů, podlahy a osazování výplní</t>
  </si>
  <si>
    <t xml:space="preserve">    721 - Zdravotechnika </t>
  </si>
  <si>
    <t xml:space="preserve">    731 - Ústřední vytápění </t>
  </si>
  <si>
    <t xml:space="preserve">    741 - Elektromontáže, hromosvod</t>
  </si>
  <si>
    <t xml:space="preserve">    763 - Dodávka skleníků</t>
  </si>
  <si>
    <t xml:space="preserve">    764 - Konstrukce klempířské</t>
  </si>
  <si>
    <t>1381309453</t>
  </si>
  <si>
    <t>162201102</t>
  </si>
  <si>
    <t>-160209644</t>
  </si>
  <si>
    <t>Zásyp jam, šachet rýh nebo kolem objektů sypaninou se zhutněním, modul přetvářnosti E=45Mpa</t>
  </si>
  <si>
    <t>409093100</t>
  </si>
  <si>
    <t>Hutněný obsyp potrubí a kabelů z lomové drtě 4/8, 100mm pod instalací + obsyp instalace + 200mm NAD HORNÍ HRANU POTRUBÍ, KABELU, min. Hodnota relativní hutnosti 0,85 , šachet rýh nebo kolem objektů sypaninou se zhutněním, modul přetvářnosti E=45Mpa</t>
  </si>
  <si>
    <t>Nová vrstva humusu do skleníků v tl.500mm  pro výsadbu s přemístěním na vzdálenost do 50 m</t>
  </si>
  <si>
    <t>-365581404</t>
  </si>
  <si>
    <t>Nová vrstva humusu na venkovní plochu v tl.500mm  pro výsadbu s přemístěním na vzdálenost do 50 m</t>
  </si>
  <si>
    <t>Nová vrstva humusu na venkovní plochu v tl.250mm  pro výsadbu s přemístěním na vzdálenost do 50 m</t>
  </si>
  <si>
    <t>Dovoz humusu ze vzdálenosti do 20km</t>
  </si>
  <si>
    <t>Svislé a kompletní konstrukce</t>
  </si>
  <si>
    <t>Povrchová úprava zděných k-cí z betonových tvárnic nad UT  - spárování půlkulatou začištěnou spárou z MC</t>
  </si>
  <si>
    <t>-1326122126</t>
  </si>
  <si>
    <t>Komunikace pozemní</t>
  </si>
  <si>
    <t>Mechanicky zpevněné kamenivo - MZK 0/32 tl.150mm ČSN EN 13285, ČSN 736126-1 MECHANICKY ZPEVNĚNÉ KAMENIVO VČETNĚ LEMOVÁNÍ Z PLECHOVÉHO ZAHRADNICKÉHO OBRUBNÍKU Z1 Z OCELI v=150mm + 150mm KOTVY Z NAVAŘENÉ VÝZTUŽE, plocha 196,9m2</t>
  </si>
  <si>
    <t>-1684179374</t>
  </si>
  <si>
    <t>ŠD 0/63, tl.200mm ČSN EN 13285, ČSN 736126-1 ŠTĚRKODRŤ TYP B, TZV.JEDNOMLETKA, plocha 196,9m2</t>
  </si>
  <si>
    <t>OTEVŘENÝ BETON. ŽLAB KOLEM SKLADU A PLÁNOVANÝCH STAVEB 33x59x6,7cm DL.54m,  ULOŽENÝ DO BETONU C12/15 V CELÉ ŠÍŘCE ŽLABU TL. 100-150mm</t>
  </si>
  <si>
    <t>6</t>
  </si>
  <si>
    <t>Úpravy povrchů, podlahy a osazování výplní</t>
  </si>
  <si>
    <t>-277529831</t>
  </si>
  <si>
    <t>721</t>
  </si>
  <si>
    <t xml:space="preserve">Zdravotechnika </t>
  </si>
  <si>
    <t>731pol 1</t>
  </si>
  <si>
    <t>DEŠŤOVÁ BETONOVÁ NÁDRŽ STD. PREFA BRNO PRAVOÚHLÉ NÁDRŽE NÍZKÉ DNO PNO  240/380/87 BPZ NÁSTAVEC- PNO 240/380/95 SVP s RP KRYCÍ DESKA PNO 240/380/25 ZDP  REVIZNÍ ŠACHTA DN 600 A NÁTOK DN 300, OBJEM 16,56m3. BEZPEČNOSTNÍ PŘEPAD Z DEŠŤOVÉ NÁDRŽE. Perforované drenážní potrubí  PP drenážní trubky Pragma Drain  Perforace:  220 ° DN 300, dl. 6m s podsypem tl.100mm a obsypem ze ŠP 16-32 ze tří stran 250mm, krytým geotextilií 150g/m2. Potrubí bude napojeno na retenční nádrž a vyvedeno do prostoru venkovního záhonu s vrstvou humusu tl.250mm. Hloubka napojení a uložení dle typu nádrže a připojovacího bodu. potrubí bude ve spádu 2% od nádrže. Dodávka obsahuje všechny revize a zkoušky uvedení do provozu včetně DSKP.</t>
  </si>
  <si>
    <t>731pol 2</t>
  </si>
  <si>
    <t>Dešťové kanalizační potrubí PP - SN 1O DN300 včetně tvarovek uložené ve spádu do  podsypu z lomové drtě 4/8, TL.100mm. Dodávka obsahuje všechny revize a zkoušky uvedení do provozu včetně DSKP.</t>
  </si>
  <si>
    <t>731pol 3</t>
  </si>
  <si>
    <t>Dešťové kanalizační potrubí PP - SN 1O DN250 včetně tvarovek uložené ve spádu do  podsypu z lomové drtě 4/8, TL.100mm. Dodávka obsahuje všechny revize a zkoušky uvedení do provozu včetně DSKP.</t>
  </si>
  <si>
    <t>731pol 4</t>
  </si>
  <si>
    <t>Dešťové kanalizační potrubí PP - SN 1O DN150 včetně tvarovek uložené ve spádu do  podsypu z lomové drtě 4/8, TL.100mm a napojené na zemní lapač nečistot GAJGR. Dodávka obsahuje všechny revize a zkoušky uvedení do provozu včetně DSKP.</t>
  </si>
  <si>
    <t>731pol 5</t>
  </si>
  <si>
    <t>Lapač nečistot GAJGR plastový černý DN150</t>
  </si>
  <si>
    <t>731pol 6</t>
  </si>
  <si>
    <t>Revizní šachta DN400 pro dešťovou kanalizaci pojížděná s poklopem</t>
  </si>
  <si>
    <t>731pol 7</t>
  </si>
  <si>
    <t>Z16 Vodovodní potrubí pro černou vodu PE 100 40x3,0 SDR11 DL. 33m, včetně všech chrániček, tvarovek, rozboček, redukcí a uzávěrů. Dodávka obsahuje všechny revize a zkoušky uvedení do provozu včetně DSKP</t>
  </si>
  <si>
    <t>731pol 8</t>
  </si>
  <si>
    <t>Z16 Vodovodní potrubí pro černou vodu PE 100 32x3,0 SDR11 DL. 18m, včetně všech chrániček, tvarovek, rozboček, redukcí, uzávěrů a měření spotřeby v přípojné skříni pro skleník A a B samostatně. Dodávka obsahuje všechny revize a zkoušky uvedení do provozu včetně DSKP</t>
  </si>
  <si>
    <t>731pol 9</t>
  </si>
  <si>
    <t>Z17 Vodovodní potrubí pro pitnou vodu PE 100 32x3,0 SDR11 DL. 155m včetně všech chrániček, tvarovek, rozboček, redukcí, uzávěrů a měření spotřeby v přípojné skříni pro skleník A a B samostatně. Dodávka obsahuje všechny revize a zkoušky uvedení do provozu včetně DSKP.</t>
  </si>
  <si>
    <t>731pol 10</t>
  </si>
  <si>
    <t xml:space="preserve">Přesun hmot procentní pro ZDRAVOTECHNIKU </t>
  </si>
  <si>
    <t>%</t>
  </si>
  <si>
    <t>741</t>
  </si>
  <si>
    <t>Elektromontáže, hromosvod</t>
  </si>
  <si>
    <t>741pol 1</t>
  </si>
  <si>
    <t>Elektroinstalace  skladů: 4x celoplastové zářivkové svítidlo s krytem proti prachu a vlhku 2X36W IP65, 2x spínač,2x venkovní zásuvku na 220V. Instalace kabelů po povrchu na svorky bez trubek</t>
  </si>
  <si>
    <t>-1694566723</t>
  </si>
  <si>
    <t>741pol 2</t>
  </si>
  <si>
    <t>Bleskosvod skladu dle ČSN EN 62305-3 (norma nahrazuje českou technickou normu ČSN 34 1390). Zemnič typu B-provedení uzemňovací soustavy v základu z pásku FeZn 30/4 po celém obvodě. Zemniče jsou uloženy v betonu prolívacích tvárnic s ochranou spojů proti korozi s vývody pro uzemnění po max.15m (sklad min.2 vývody na svislé svody). Systém bude řešit ochranu před bleskem jako společné soustava uzemnění objektu, (ochrana před bleskem a pro silnoproudé systémy). Provedení uzemnění z hlediska vnější ochrany před bleskem (vnější LPS) bude odsouhlaseno v dílenské dokumentaci.</t>
  </si>
  <si>
    <t>741pol 3</t>
  </si>
  <si>
    <t>Bleskosvod skleníku - podzemní část (základy a svislé podzemní svody) dle ČSN EN 62305-3 (norma nahrazuje českou technickou normu ČSN 34 1390). Zemnič typu B-provedení uzemňovací soustavy v základu z pásku FeZn 30/4 po celém obvodě. Zemniče jsou uloženy v betonu prolívacích tvárnic s ochranou spojů proti korozi s vývody pro uzemnění po max.15m (SKLENÍK AB min.8 vývodů na svislé svody). Systém bude řešit ochranu před bleskem jako společné soustava uzemnění objektu, (ochrana před bleskem a pro silnoproudé a telekomunikační systémy). Provedení uzemnění z hlediska vnější ochrany před bleskem (vnější LPS) bude odsouhlaseno v dílenské dokumentaci v koordinaci s dodávkou skleníků.</t>
  </si>
  <si>
    <t>741pol 4</t>
  </si>
  <si>
    <t xml:space="preserve">VNĚJŠÍ HLAVNÍ PŘÍPOJNÁ SKŘÍŇ ELEKTRO V PROSTORU VNĚJŠÍ STĚNY SKLADU S JIŠTĚNÍM 64A A PODRUŽNÝMI OKRUHY SE  SAMOSTATNÝM JIŠTĚNÍM A PODRUŽNÝM MĚŘENÍM. UMÍSTĚNA V EXTERIÉRU NA SEVERNÍ   STĚNĚ SKLADU. NA CELKOVOU OBSAZENOST JE NUTNÉ DODRŽET PŘÍVODNÍ KABEL CYKY 4x16  VČETNĚ ODPOVÍDAJÍCÍHO JIŠTĚNÍ NA PŘÍPOJNÉM BODĚ. JELIKOŽ STAV SÍTÍ V AREÁLU NENÍ  ZNÁM, BUDE ROZHODNUTÍ O POSÍLENÍ KABELÁŽE A NAPOJENÍ OBJEKTU KOORDINOVÁNO SE  SPRÁVOU VÚRV.
- SKLENÍK A – JIŠTĚNÍ 25A
- SKLENÍK B – JIŠTĚNÍ 25A
- SKLENÍK C – JIŠTĚNÍ 20A (REZERVA PRO BUDOUCÍ STAVBU)
- SKLENÍK D – JIŠTĚNÍ 20A (REZERVA PRO BUDOUCÍ STAVBU)
- KANCELÁŘE – JIŠTĚNÍ 32A (REZERVA PRO BUDOUCÍ STAVBU)
</t>
  </si>
  <si>
    <t>741pol 5</t>
  </si>
  <si>
    <t>Z11 PŘÍVODY SKLENÍKŮ A,B NA STÁVAJÍCÍ PŘESUNUTOU SKŘÍŇ 2x CYKY 5x6 DL. 2x34m</t>
  </si>
  <si>
    <t>741pol 6</t>
  </si>
  <si>
    <t>Z12 PŘÍVOD DO SKLADU A,B ZE  SKŘNĚ A 1x CYKY 5x4 DL. 24m</t>
  </si>
  <si>
    <t>741pol 7</t>
  </si>
  <si>
    <t xml:space="preserve">Přesun hmot procentní pro ELEKTRO </t>
  </si>
  <si>
    <t>764</t>
  </si>
  <si>
    <t>Konstrukce klempířské</t>
  </si>
  <si>
    <t>Montáž + dodávka plechové AL krytiny - STŘEŠNÍ PANEL PREFALZ, Barva 13 přírodní hliník, rozměr tabule 0,7x500mm kotvený k podkladu dle sklonu 4° uprostřed pásu, hmotnost plechových pásů: 1,89 kg/m²: cca 2,3 kg/m² střešní plochy, nehořlavý A1, včetně příslušenství</t>
  </si>
  <si>
    <t>-1313243340</t>
  </si>
  <si>
    <t>T8 Oplechování kraje střechy včetně závětrné lišty RŠ z AL plechu 0,7  PREFALZ, Barva 13 přírodní hliník RŠ 500 mm ozn K3</t>
  </si>
  <si>
    <t>377081095</t>
  </si>
  <si>
    <t>T9 OPLECHOVÁNÍ STŘECHY PREFALZ – Barva 13 přírodní hliník,  tl.  0,7mm kotvený k podkladu, nehořlavý A1, včetně příslušenství, PLOCHA 49,5m2, BARVA PŘÍRODNÍHO HLINÍKU, RŠ 600mm</t>
  </si>
  <si>
    <t>819812680</t>
  </si>
  <si>
    <t xml:space="preserve">T10 VNĚJŠÍ OPLECHOVÁNÍ PARAPETU Z AL ELOX PLECHU TL.1,2mm, R.Š. CCA 50+150+50 = 250mm  DLE POLOHY OKNA DL.2x2m, BARVA PŘÍRODNÍHO HLINÍKU </t>
  </si>
  <si>
    <t>-1216936805</t>
  </si>
  <si>
    <t xml:space="preserve">T6 AL ELOX DEŠŤOVÝ SVOD D=125mm DL.2,8m VČETNĚ KOTEVNÍHO MATERIÁLU,  odskoků, KOTLÍKU A  NAPOJENÍ NA GAJGR 1ks, BARVA PŘÍRODNÍHO HLINÍKU </t>
  </si>
  <si>
    <t>-697125210</t>
  </si>
  <si>
    <t xml:space="preserve">T7 VNĚJŠÍ HRANATÝ AL ELOX ŽLAB 125/150/125MM 1ks á=6,5m VČETNĚ KOTEVNÍCH HÁKŮ A  ZASLEPENÍ NA KONCÍCH VE SPÁDU 0,5%, BARVA PŘÍRODNÍHO HLINÍKU </t>
  </si>
  <si>
    <t>2018255899</t>
  </si>
  <si>
    <t>Přesun hmot procentní pro konstrukce klempířské v objektech v do 12 m</t>
  </si>
  <si>
    <t>-1938651232</t>
  </si>
  <si>
    <t>POZN. Oplechování, žlaby, svody skleníků jsou součástí dodávky skleníků jako komplet. Materiálové řešení respektuje požadavek na barvu přírodního hliníku jako na ostatních klempířských výrobcích.</t>
  </si>
  <si>
    <t>201107013</t>
  </si>
  <si>
    <t>VODOROVNÉ RUČNĚ VÝKLOPNÉ HLINÍKOVÉ OKNO SE ZAJIŠTĚNÍM PROTI OTEVŘENÍ Z VNĚJŠÍ STRANY BEZ TEPELNĚ TECHNICKÝCH VLASTNOSTÍ. ZASKLEMNÍ BEZPEČNOSTNÍM SKLEM 4-2-4, KOVÁNÍ ELOX AL OKNO CCA 600x2000mm CELKEM 2ks = 2,4m2</t>
  </si>
  <si>
    <t>-886698520</t>
  </si>
  <si>
    <t>RUČNĚ OTVÍRAVÉ BEZPRAHOVÉ EXTERIÉROVÉ AL ELOX VSTUPNÍ DVEŘE DVOJKŘÍDLÉ  S PRŮCHOZÍ ŠÍŘKOU OTVÍRAVÉHO KŘÍDLA 1000mm, FIX 900mm. PRŮCHOZÍ VÝŠKA 2050mm.  DVEŘE BUDOU OPATŘENY ZÁMKEM A KLIKOU Z OBOU STRAN. MATERIÁL KOVÁNÍ ELOX  HLINÍK. BARVA PŘÍRODNÍHO HLINÍKU, bezpečnostní zámek II. Třída bezpečnosti dle požadavku klienta s možností přípravy centrálního klíče</t>
  </si>
  <si>
    <t>1775703855</t>
  </si>
  <si>
    <t>Přesun hmot procentní pro zámečnické konstrukce v objektech v do 12 m</t>
  </si>
  <si>
    <t>-2103678741</t>
  </si>
  <si>
    <t>Struktura údajů, formát souboru a metodika pro zpracování</t>
  </si>
  <si>
    <t>Struktura</t>
  </si>
  <si>
    <t xml:space="preserve">Veškeré položky VV jsou pouze orientační a dodavatel si je musí překontrolovat a případně doplnit v samostatných položkách. Veškeré položky musí být dodány jako </t>
  </si>
  <si>
    <t>funkční komplet dle PD a jejich schématů instalací TZB.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</si>
  <si>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</si>
  <si>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</si>
  <si>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</si>
  <si>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</si>
  <si>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</si>
  <si>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</si>
  <si>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</si>
  <si>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</si>
  <si>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</si>
  <si>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</si>
  <si>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</si>
  <si>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</si>
  <si>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</si>
  <si>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</si>
  <si>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</si>
  <si>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</si>
  <si>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</si>
  <si>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</si>
  <si>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</si>
  <si>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</si>
  <si>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</si>
  <si>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</si>
  <si>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</si>
  <si>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</si>
  <si>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</si>
  <si>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</si>
  <si>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</si>
  <si>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</si>
  <si>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</si>
  <si>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</si>
  <si>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</si>
  <si>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</si>
  <si>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</si>
  <si>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</si>
  <si>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</si>
  <si>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</si>
  <si>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</si>
  <si>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</si>
  <si>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</si>
  <si>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</si>
  <si>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</si>
  <si>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</si>
  <si>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</si>
  <si>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</si>
  <si>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</si>
  <si>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</si>
  <si>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</si>
  <si>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</si>
  <si>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</si>
  <si>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</si>
  <si>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</si>
  <si>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</si>
  <si>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</si>
  <si>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</si>
  <si>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</si>
  <si>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</si>
  <si>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</si>
  <si>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</si>
  <si>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</si>
  <si>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</si>
  <si>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</si>
  <si>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</si>
  <si>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</si>
  <si>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</si>
  <si>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</si>
  <si>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</si>
  <si>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</si>
  <si>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</si>
  <si>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</si>
  <si>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</si>
  <si>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</si>
  <si>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</si>
  <si>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</si>
  <si>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</si>
  <si>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</si>
  <si>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</si>
  <si>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</si>
  <si>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</si>
  <si>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</si>
  <si>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</si>
  <si>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</si>
  <si>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</si>
  <si>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</si>
  <si>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</si>
  <si>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</si>
  <si>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</si>
  <si>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</si>
  <si>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</si>
  <si>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</si>
  <si>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</si>
  <si>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</si>
  <si>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</si>
  <si>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</si>
  <si>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</si>
  <si>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</si>
  <si>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</si>
  <si>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</si>
  <si>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</si>
  <si>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</si>
  <si>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</si>
  <si>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</si>
  <si>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</si>
  <si>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</si>
  <si>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</si>
  <si>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</si>
  <si>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</si>
  <si>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</si>
  <si>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</si>
  <si>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</si>
  <si>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</si>
  <si>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</si>
  <si>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</si>
  <si>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</si>
  <si>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</si>
  <si>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</si>
  <si>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</si>
  <si>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</si>
  <si>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</si>
  <si>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</si>
  <si>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</si>
  <si>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</si>
  <si>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</si>
  <si>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</si>
  <si>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</si>
  <si>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</si>
  <si>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</si>
  <si>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</si>
  <si>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</si>
  <si>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</si>
  <si>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</si>
  <si>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</si>
  <si>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</si>
  <si>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</si>
  <si>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</si>
  <si>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</si>
  <si>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</si>
  <si>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</si>
  <si>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</si>
  <si>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</si>
  <si>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</si>
  <si>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</si>
  <si>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</si>
  <si>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</si>
  <si>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</si>
  <si>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</si>
  <si>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</si>
  <si>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</si>
  <si>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</si>
  <si>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</si>
  <si>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</si>
  <si>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</si>
  <si>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</si>
  <si>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</si>
  <si>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</si>
  <si>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</si>
  <si>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</si>
  <si>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</si>
  <si>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</si>
  <si>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</si>
  <si>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</si>
  <si>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</si>
  <si>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</si>
  <si>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</si>
  <si>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</si>
  <si>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</si>
  <si>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</si>
  <si>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</si>
  <si>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</si>
  <si>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</si>
  <si>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</si>
  <si>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</si>
  <si>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</si>
  <si>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</si>
  <si>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</si>
  <si>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132201201</t>
  </si>
  <si>
    <t>132201101</t>
  </si>
  <si>
    <t>131201101</t>
  </si>
  <si>
    <t>162701105</t>
  </si>
  <si>
    <t>Vodorovné přemístění do 10000 m výkopku/sypaniny z horniny tř. 1 až 4</t>
  </si>
  <si>
    <t>181951102</t>
  </si>
  <si>
    <t>279113153</t>
  </si>
  <si>
    <t>279113155</t>
  </si>
  <si>
    <t>279361821</t>
  </si>
  <si>
    <t>997013804</t>
  </si>
  <si>
    <t>Poplatek za uložení na skládce (skládkovné) stavebního odpadu ze skla kód odpadu 170 202</t>
  </si>
  <si>
    <t>Poplatek za uložení na skládce (skládkovné) stavebního odpadu izolací kód odpadu 170 604</t>
  </si>
  <si>
    <t>998011001</t>
  </si>
  <si>
    <t>Přesun hmot pro budovy zděné v do 6 m</t>
  </si>
  <si>
    <t>Spojovací prostředky krovů, bednění, laťování, nadstřešních konstrukcí</t>
  </si>
  <si>
    <t>949101111</t>
  </si>
  <si>
    <t>Lešení pomocné pro objekty pozemních staveb s lešeňovou podlahou v do 1,9 m zatížení do 150 kg/m2</t>
  </si>
  <si>
    <t>460202043</t>
  </si>
  <si>
    <t>122201102</t>
  </si>
  <si>
    <t>162201101</t>
  </si>
  <si>
    <t>Hloubení rýh pro základy š do 2000 mm v hornině tř. 3 objemu do 100 m3</t>
  </si>
  <si>
    <t xml:space="preserve">Hloubení jam nezapažených v hornině tř. 3 objemu do 100 m3, Hloubení patky  š 1000/1000 mm </t>
  </si>
  <si>
    <t>Hloubení rýh š do 600 mm v hornině tř. 3 objemu do 100 m3, rýha š 150 mm</t>
  </si>
  <si>
    <t>Vodorovné přemístění do 50 m výkopku/sypaniny z horniny tř. 1 až 4 - pro zásyp a srovnání terénu</t>
  </si>
  <si>
    <t xml:space="preserve">Zásyp jam, šachet rýh nebo kolem objektů sypaninou se zhutněním - po odstraněných základech </t>
  </si>
  <si>
    <t>Mazanina tl do 120 mm z betonu prostého bez zvýšených nároků na prostředí tř. C 12/15 - mazanina pod zdivo z betonových tvárnic (základové pasy a patky) celkem 41,2m2</t>
  </si>
  <si>
    <t>Mazanina tl do 120 mm z betonu prostého bez zvýšených nároků na prostředí tř. C 12/15 - mazanina pod retenční nádrž C12/15 24,1m2</t>
  </si>
  <si>
    <t>Výztuž základových zdí nosných betonářskou ocelí 10 505 - výztuž  pro zeď W1, SVISLE 8φ12/1m VODOROVNĚ  2φ8/250mm</t>
  </si>
  <si>
    <t>Základová zeď tl do 250 mm z tvárnic ztraceného bednění včetně výplně z betonu tř. C 25/30 - W1 Nosná zeď tl 250 mm z hladkých tvárnic ztraceného bednění včetně výplně z betonu tř. C25/30-XC4 XF1, 109bm x v=1,25m</t>
  </si>
  <si>
    <t>Základová zeď tl do 400 mm z tvárnic ztraceného bednění včetně výplně z betonu tř. C 25/30 - nosná zeď 400x400mm z hladkých tvárnic ztraceného bednění včetně výplně z betonu tř. C25/30-XC4 XF1 27ks</t>
  </si>
  <si>
    <t>Výztuž základových zdí nosných betonářskou ocelí 10 505 - výztuž pro zeď W2 svisle 4φ12/v= 1m vodorovně 1φ8/250mm dl.1,7m</t>
  </si>
  <si>
    <t>Základová zeď tl 150 mm z tvárnic ztraceného bednění včetně výplně z betonu tř. C 25/30 - nosná zeď tl 150 mm z hladkých tvárnic ztraceného bednění včetně výplně z betonu tř. C25/30-XC4 XF1, v= 0,75m, délka 18,2bm</t>
  </si>
  <si>
    <t>317168017 R</t>
  </si>
  <si>
    <t>Výztuž základových zdí nosných betonářskou ocelí 10 505 - výztuž do betonu pro zeď W1, SVISLE 8φ12/1m VODOROVNĚ  2φ8/250mm</t>
  </si>
  <si>
    <t>Základová zeď tl do 250 mm z tvárnic ztraceného bednění včetně výplně z betonu tř. C 25/30 - W1 Nosná zeď skladu tl 250 mm z hladkých tvárnic ztraceného bednění včetně výplně z betonu tř. C25/30-XC4 XF1, 109bm x v=1,25m</t>
  </si>
  <si>
    <t>Výztuž základových zdí nosných betonářskou ocelí 10 505 - výztuž do betonu pro zeď W3 - SVISLE 4φ12/1m VODOROVNĚ  1φ8/250mm</t>
  </si>
  <si>
    <t>CS ÚRS 2019 02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</si>
  <si>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</si>
  <si>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</si>
  <si>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</si>
  <si>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</si>
  <si>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</si>
  <si>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</si>
  <si>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</si>
  <si>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</si>
  <si>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</si>
  <si>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</si>
  <si>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</si>
  <si>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</si>
  <si>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</si>
  <si>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</si>
  <si>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</si>
  <si>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 xml:space="preserve">Poplatek za uložení na skládce (skládkovné) stavebního odpadu betonového kód odpadu 170 101 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</si>
  <si>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</si>
  <si>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</si>
  <si>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</si>
  <si>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</si>
  <si>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</si>
  <si>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</si>
  <si>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</si>
  <si>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</si>
  <si>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</si>
  <si>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</si>
  <si>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</si>
  <si>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</si>
  <si>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</si>
  <si>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</si>
  <si>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</si>
  <si>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</si>
  <si>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</si>
  <si>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</si>
  <si>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</si>
  <si>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</si>
  <si>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</si>
  <si>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</si>
  <si>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</si>
  <si>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</si>
  <si>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</si>
  <si>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</si>
  <si>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</si>
  <si>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Hloubení kabelových nezapažených rýh strojně š 40 cm, hl 60 cm, v hornině tř 3 - výkopypro kabely ESi š=40cm, v= 60cmv hornině tř. 3 objem do 100 m3 dl. 39,5m</t>
  </si>
  <si>
    <t>Hloubení rýh š do 600 mm v hornině tř. 3 objemu do 100 m3 - výkopy nezapažené pro potrubí vodovodu černé vody š=60cm, v= 110cmv hornině tř. 3 objem do 100 m3. dl. 52m</t>
  </si>
  <si>
    <t>Hloubení rýh š do 600 mm v hornině tř. 3 objemu do 100m3 - výkopy nezapažené pro potrubí vodovodu pitné vody š=60cm, v= 110cmv hornině tř. 3 objem do 100 m3 dl. 155m</t>
  </si>
  <si>
    <t>Hloubení rýh š do 600 mm v hornině tř. 3 objemu do 100m3 - výkopy nezapažené pro kanalizaci a retenci v hornině tř. 3 objem do 100 m3, š=40cm, v=45cm dl.26,7m</t>
  </si>
  <si>
    <t>Hloubení rýh š do 600 mm v hornině tř. 3 objemu do 100 m3 - výkopy nezapažené pro kanalizaci a retenci v hornině tř. 3 objem do 100 m3, š=40cm, v=55cm dl.26,7m</t>
  </si>
  <si>
    <t>Hloubení rýh š do 2000 mm v hornině tř. 3 objemu do 100 m3 - výkopy nezapažené pro kanalizaci a retenci v hornině tř. 3 objem do 100 m3, š=80cm, v=135cm dl.8m</t>
  </si>
  <si>
    <t>Hloubení rýh š do 600 mm v hornině tř. 3 objemu do 100 m3 - výkopy nezapažené pro kanalizaci a retenci v hornině tř. 3 objem do 100 m3, š=60cm, v=110cm dl.4m</t>
  </si>
  <si>
    <t>Hloubení jam nezapažených v hornině tř. 3 objemu do 100 m3 - výkop pro nádrž na dešťovou vodu Z6 č.1, 2400x3800mm, hl 1,82m</t>
  </si>
  <si>
    <t>Odkopávky a prokopávky nezapažené v hornině tř. 3 objem do 1000 m3 - výkop pro MZK tl.350mm 196,9m2</t>
  </si>
  <si>
    <t xml:space="preserve">Vodorovné přemístění do 20 m výkopku/sypaniny z horniny tř. 1 až 4 </t>
  </si>
  <si>
    <t>VÚRV Bourání a stavba nových skleníků se sklady - 1.FÁZE STAVBENÍ ČÁST A VENKOVNÍ INFRASTRUKTURA</t>
  </si>
  <si>
    <t>PLECHOVÉHO ZAHRADNICKÉHO OBRUBNÍKU Z1 Z OCELI v=150mm + 150mm KOTVY Z NAVAŘENÉ VÝZTUŽE</t>
  </si>
  <si>
    <t xml:space="preserve">TŘÍDĚNÝ ŠEDÝ LÁMANÝ KAČÍREK 16-32 V TL. 150mm </t>
  </si>
  <si>
    <t>SEPARAČNÍ GEOTEXTILIE 300g/m2 VYVEDENÁ NA OKOLNÍ K-CE DO v=150mm, šířka 150+600+150mm = 900mm, délka = 75m</t>
  </si>
  <si>
    <t>R44</t>
  </si>
  <si>
    <t>R45</t>
  </si>
  <si>
    <t>R56</t>
  </si>
  <si>
    <t>R47</t>
  </si>
  <si>
    <t>R</t>
  </si>
  <si>
    <t>KOORDINAČNÍ PŘIRÁŽKA ZA KOORDINACI 1. A 2. FÁZE</t>
  </si>
  <si>
    <t>NEOBSAZENO</t>
  </si>
  <si>
    <t>Betonový práh na zdivu z prolívacích tvárnic v místě dveří tl.150mm, š=250mm z kletovaného drátkobetonu  s horní hranou v úrovni navazující podlahy,  dilatačně oddělený od všech vodorovných k-cí (terén nebo deska). Práh v místě dveří 2x N5, N6, N12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</si>
</sst>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* #,##0_);_(* \(#,##0\);_(* &quot;-&quot;_);_(@_)"/>
    <numFmt numFmtId="169" formatCode="_(&quot;¤&quot;* #,##0_);_(&quot;¤&quot;* \(#,##0\);_(&quot;¤&quot;* &quot;-&quot;_);_(@_)"/>
    <numFmt numFmtId="170" formatCode="_(* #,##0.00_);_(* \(#,##0.00\);_(* &quot;-&quot;??_);_(@_)"/>
    <numFmt numFmtId="171" formatCode="_(&quot;¤&quot;* #,##0.00_);_(&quot;¤&quot;* \(#,##0.00\);_(&quot;¤&quot;* &quot;-&quot;??_);_(@_)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%"/>
    <numFmt numFmtId="179" formatCode="dd\.mm\.yyyy"/>
    <numFmt numFmtId="180" formatCode="#,##0.00000"/>
    <numFmt numFmtId="181" formatCode="#,##0.000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9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7"/>
      <color indexed="55"/>
      <name val="Trebuchet MS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0"/>
      <name val="Arial CE"/>
      <family val="2"/>
    </font>
    <font>
      <sz val="9"/>
      <name val="Calibri"/>
      <family val="2"/>
    </font>
    <font>
      <sz val="8"/>
      <name val="Arial CE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9"/>
      <name val="Trebuchet MS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Verdana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Verdana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9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14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9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9" fillId="3" borderId="0" applyNumberFormat="0" applyBorder="0" applyAlignment="0" applyProtection="0"/>
    <xf numFmtId="0" fontId="40" fillId="8" borderId="1" applyNumberFormat="0" applyAlignment="0" applyProtection="0"/>
    <xf numFmtId="0" fontId="76" fillId="0" borderId="2" applyNumberFormat="0" applyFill="0" applyAlignment="0" applyProtection="0"/>
    <xf numFmtId="2" fontId="41" fillId="8" borderId="3" applyBorder="0">
      <alignment horizontal="center" vertical="center"/>
      <protection/>
    </xf>
    <xf numFmtId="0" fontId="41" fillId="8" borderId="4" applyBorder="0">
      <alignment horizontal="center" vertical="center"/>
      <protection/>
    </xf>
    <xf numFmtId="0" fontId="41" fillId="8" borderId="5" applyBorder="0">
      <alignment vertical="center"/>
      <protection/>
    </xf>
    <xf numFmtId="170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32" borderId="9" applyNumberFormat="0" applyAlignment="0" applyProtection="0"/>
    <xf numFmtId="0" fontId="79" fillId="33" borderId="0" applyNumberFormat="0" applyBorder="0" applyAlignment="0" applyProtection="0"/>
    <xf numFmtId="0" fontId="49" fillId="9" borderId="1" applyNumberFormat="0" applyAlignment="0" applyProtection="0"/>
    <xf numFmtId="0" fontId="80" fillId="34" borderId="10" applyNumberFormat="0" applyAlignment="0" applyProtection="0"/>
    <xf numFmtId="0" fontId="50" fillId="0" borderId="11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85" fillId="35" borderId="0" applyNumberFormat="0" applyBorder="0" applyAlignment="0" applyProtection="0"/>
    <xf numFmtId="0" fontId="52" fillId="0" borderId="0">
      <alignment/>
      <protection/>
    </xf>
    <xf numFmtId="0" fontId="0" fillId="0" borderId="0" applyAlignment="0">
      <protection locked="0"/>
    </xf>
    <xf numFmtId="0" fontId="53" fillId="0" borderId="0">
      <alignment/>
      <protection/>
    </xf>
    <xf numFmtId="0" fontId="42" fillId="0" borderId="0">
      <alignment/>
      <protection/>
    </xf>
    <xf numFmtId="0" fontId="54" fillId="0" borderId="0">
      <alignment vertical="center"/>
      <protection/>
    </xf>
    <xf numFmtId="0" fontId="74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55" fillId="0" borderId="15">
      <alignment/>
      <protection/>
    </xf>
    <xf numFmtId="0" fontId="42" fillId="0" borderId="0">
      <alignment/>
      <protection/>
    </xf>
    <xf numFmtId="0" fontId="55" fillId="0" borderId="15">
      <alignment/>
      <protection/>
    </xf>
    <xf numFmtId="0" fontId="55" fillId="0" borderId="15">
      <alignment/>
      <protection/>
    </xf>
    <xf numFmtId="0" fontId="56" fillId="0" borderId="15">
      <alignment vertical="top"/>
      <protection/>
    </xf>
    <xf numFmtId="0" fontId="56" fillId="0" borderId="15">
      <alignment vertical="top"/>
      <protection/>
    </xf>
    <xf numFmtId="0" fontId="37" fillId="10" borderId="16" applyNumberFormat="0" applyFont="0" applyAlignment="0" applyProtection="0"/>
    <xf numFmtId="0" fontId="57" fillId="8" borderId="17" applyNumberFormat="0" applyAlignment="0" applyProtection="0"/>
    <xf numFmtId="0" fontId="58" fillId="0" borderId="0" applyNumberFormat="0" applyAlignment="0">
      <protection/>
    </xf>
    <xf numFmtId="0" fontId="36" fillId="0" borderId="0" applyNumberFormat="0" applyFill="0" applyBorder="0" applyAlignment="0" applyProtection="0"/>
    <xf numFmtId="0" fontId="0" fillId="36" borderId="1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7" fillId="0" borderId="19" applyNumberFormat="0" applyFill="0" applyAlignment="0" applyProtection="0"/>
    <xf numFmtId="0" fontId="88" fillId="37" borderId="0" applyNumberFormat="0" applyBorder="0" applyAlignment="0" applyProtection="0"/>
    <xf numFmtId="0" fontId="8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90" fillId="38" borderId="21" applyNumberFormat="0" applyAlignment="0" applyProtection="0"/>
    <xf numFmtId="0" fontId="91" fillId="39" borderId="21" applyNumberFormat="0" applyAlignment="0" applyProtection="0"/>
    <xf numFmtId="0" fontId="92" fillId="39" borderId="22" applyNumberFormat="0" applyAlignment="0" applyProtection="0"/>
    <xf numFmtId="0" fontId="9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89" applyAlignment="1">
      <alignment horizontal="center" vertical="center"/>
      <protection locked="0"/>
    </xf>
    <xf numFmtId="0" fontId="12" fillId="20" borderId="0" xfId="0" applyFont="1" applyFill="1" applyAlignment="1" applyProtection="1">
      <alignment horizontal="left" vertical="center"/>
      <protection/>
    </xf>
    <xf numFmtId="0" fontId="13" fillId="20" borderId="0" xfId="0" applyFont="1" applyFill="1" applyAlignment="1" applyProtection="1">
      <alignment vertical="center"/>
      <protection/>
    </xf>
    <xf numFmtId="0" fontId="14" fillId="20" borderId="0" xfId="0" applyFont="1" applyFill="1" applyAlignment="1" applyProtection="1">
      <alignment horizontal="left" vertical="center"/>
      <protection/>
    </xf>
    <xf numFmtId="0" fontId="15" fillId="20" borderId="0" xfId="72" applyFont="1" applyFill="1" applyAlignment="1" applyProtection="1">
      <alignment vertical="center"/>
      <protection/>
    </xf>
    <xf numFmtId="0" fontId="77" fillId="20" borderId="0" xfId="72" applyFill="1" applyAlignment="1">
      <alignment/>
    </xf>
    <xf numFmtId="0" fontId="0" fillId="20" borderId="0" xfId="0" applyFont="1" applyFill="1" applyAlignment="1">
      <alignment/>
    </xf>
    <xf numFmtId="0" fontId="12" fillId="2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5" fillId="10" borderId="0" xfId="0" applyNumberFormat="1" applyFont="1" applyFill="1" applyBorder="1" applyAlignment="1" applyProtection="1">
      <alignment horizontal="left" vertical="center"/>
      <protection locked="0"/>
    </xf>
    <xf numFmtId="49" fontId="5" fillId="1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6" fillId="18" borderId="30" xfId="0" applyFont="1" applyFill="1" applyBorder="1" applyAlignment="1">
      <alignment horizontal="left" vertical="center"/>
    </xf>
    <xf numFmtId="0" fontId="0" fillId="18" borderId="31" xfId="0" applyFont="1" applyFill="1" applyBorder="1" applyAlignment="1">
      <alignment vertical="center"/>
    </xf>
    <xf numFmtId="0" fontId="6" fillId="18" borderId="31" xfId="0" applyFont="1" applyFill="1" applyBorder="1" applyAlignment="1">
      <alignment horizontal="center" vertical="center"/>
    </xf>
    <xf numFmtId="4" fontId="6" fillId="18" borderId="31" xfId="0" applyNumberFormat="1" applyFont="1" applyFill="1" applyBorder="1" applyAlignment="1">
      <alignment vertical="center"/>
    </xf>
    <xf numFmtId="0" fontId="0" fillId="18" borderId="27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9" fontId="5" fillId="0" borderId="0" xfId="0" applyNumberFormat="1" applyFont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5" fillId="18" borderId="38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4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4" fontId="23" fillId="0" borderId="37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72" applyFont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4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80" fontId="30" fillId="0" borderId="0" xfId="0" applyNumberFormat="1" applyFont="1" applyBorder="1" applyAlignment="1">
      <alignment vertical="center"/>
    </xf>
    <xf numFmtId="4" fontId="30" fillId="0" borderId="37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44" xfId="0" applyNumberFormat="1" applyFont="1" applyBorder="1" applyAlignment="1">
      <alignment vertical="center"/>
    </xf>
    <xf numFmtId="4" fontId="30" fillId="0" borderId="45" xfId="0" applyNumberFormat="1" applyFont="1" applyBorder="1" applyAlignment="1">
      <alignment vertical="center"/>
    </xf>
    <xf numFmtId="180" fontId="30" fillId="0" borderId="45" xfId="0" applyNumberFormat="1" applyFont="1" applyBorder="1" applyAlignment="1">
      <alignment vertical="center"/>
    </xf>
    <xf numFmtId="4" fontId="30" fillId="0" borderId="46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13" fillId="20" borderId="0" xfId="0" applyFont="1" applyFill="1" applyAlignment="1">
      <alignment vertical="center"/>
    </xf>
    <xf numFmtId="0" fontId="14" fillId="20" borderId="0" xfId="0" applyFont="1" applyFill="1" applyAlignment="1">
      <alignment horizontal="left" vertical="center"/>
    </xf>
    <xf numFmtId="0" fontId="15" fillId="20" borderId="0" xfId="72" applyFont="1" applyFill="1" applyAlignment="1">
      <alignment vertical="center"/>
    </xf>
    <xf numFmtId="0" fontId="13" fillId="20" borderId="0" xfId="0" applyFont="1" applyFill="1" applyAlignment="1" applyProtection="1">
      <alignment vertic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9" fontId="5" fillId="0" borderId="0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>
      <alignment vertical="center" wrapText="1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47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0" fontId="6" fillId="18" borderId="31" xfId="0" applyFont="1" applyFill="1" applyBorder="1" applyAlignment="1">
      <alignment horizontal="right" vertical="center"/>
    </xf>
    <xf numFmtId="0" fontId="0" fillId="18" borderId="31" xfId="0" applyFont="1" applyFill="1" applyBorder="1" applyAlignment="1" applyProtection="1">
      <alignment vertical="center"/>
      <protection locked="0"/>
    </xf>
    <xf numFmtId="0" fontId="0" fillId="18" borderId="48" xfId="0" applyFont="1" applyFill="1" applyBorder="1" applyAlignment="1">
      <alignment vertical="center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5" fillId="18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 applyProtection="1">
      <alignment vertical="center"/>
      <protection locked="0"/>
    </xf>
    <xf numFmtId="0" fontId="5" fillId="18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8" fillId="0" borderId="45" xfId="0" applyFont="1" applyBorder="1" applyAlignment="1" applyProtection="1">
      <alignment vertical="center"/>
      <protection locked="0"/>
    </xf>
    <xf numFmtId="4" fontId="8" fillId="0" borderId="45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 applyProtection="1">
      <alignment vertical="center"/>
      <protection locked="0"/>
    </xf>
    <xf numFmtId="4" fontId="9" fillId="0" borderId="45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18" borderId="40" xfId="0" applyFont="1" applyFill="1" applyBorder="1" applyAlignment="1">
      <alignment horizontal="center" vertical="center" wrapText="1"/>
    </xf>
    <xf numFmtId="0" fontId="31" fillId="18" borderId="40" xfId="0" applyFont="1" applyFill="1" applyBorder="1" applyAlignment="1" applyProtection="1">
      <alignment horizontal="center" vertical="center" wrapText="1"/>
      <protection locked="0"/>
    </xf>
    <xf numFmtId="0" fontId="5" fillId="18" borderId="4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80" fontId="32" fillId="0" borderId="35" xfId="0" applyNumberFormat="1" applyFont="1" applyBorder="1" applyAlignment="1">
      <alignment/>
    </xf>
    <xf numFmtId="180" fontId="32" fillId="0" borderId="36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0" fillId="0" borderId="26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43" xfId="0" applyFont="1" applyBorder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3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49" fontId="0" fillId="46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181" fontId="0" fillId="0" borderId="49" xfId="0" applyNumberFormat="1" applyFont="1" applyBorder="1" applyAlignment="1" applyProtection="1">
      <alignment vertical="center"/>
      <protection locked="0"/>
    </xf>
    <xf numFmtId="4" fontId="0" fillId="10" borderId="49" xfId="0" applyNumberFormat="1" applyFont="1" applyFill="1" applyBorder="1" applyAlignment="1" applyProtection="1">
      <alignment vertical="center"/>
      <protection locked="0"/>
    </xf>
    <xf numFmtId="4" fontId="0" fillId="0" borderId="49" xfId="0" applyNumberFormat="1" applyFont="1" applyBorder="1" applyAlignment="1" applyProtection="1">
      <alignment vertical="center"/>
      <protection locked="0"/>
    </xf>
    <xf numFmtId="0" fontId="4" fillId="10" borderId="49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Fill="1" applyAlignment="1">
      <alignment/>
    </xf>
    <xf numFmtId="49" fontId="0" fillId="0" borderId="49" xfId="0" applyNumberFormat="1" applyFont="1" applyBorder="1" applyAlignment="1" applyProtection="1">
      <alignment horizontal="left" vertical="center" wrapText="1"/>
      <protection locked="0"/>
    </xf>
    <xf numFmtId="4" fontId="0" fillId="0" borderId="49" xfId="0" applyNumberFormat="1" applyFont="1" applyFill="1" applyBorder="1" applyAlignment="1" applyProtection="1">
      <alignment vertical="center"/>
      <protection locked="0"/>
    </xf>
    <xf numFmtId="181" fontId="0" fillId="0" borderId="49" xfId="0" applyNumberFormat="1" applyFont="1" applyFill="1" applyBorder="1" applyAlignment="1" applyProtection="1">
      <alignment vertical="center"/>
      <protection locked="0"/>
    </xf>
    <xf numFmtId="0" fontId="34" fillId="0" borderId="49" xfId="0" applyFont="1" applyBorder="1" applyAlignment="1" applyProtection="1">
      <alignment horizontal="left" vertical="center" wrapText="1"/>
      <protection locked="0"/>
    </xf>
    <xf numFmtId="0" fontId="34" fillId="0" borderId="26" xfId="0" applyFont="1" applyBorder="1" applyAlignment="1">
      <alignment vertical="center"/>
    </xf>
    <xf numFmtId="0" fontId="34" fillId="10" borderId="49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81" fontId="11" fillId="0" borderId="0" xfId="0" applyNumberFormat="1" applyFont="1" applyFill="1" applyBorder="1" applyAlignment="1">
      <alignment vertical="center"/>
    </xf>
    <xf numFmtId="0" fontId="11" fillId="46" borderId="0" xfId="0" applyFont="1" applyFill="1" applyAlignment="1" applyProtection="1">
      <alignment vertical="center"/>
      <protection locked="0"/>
    </xf>
    <xf numFmtId="0" fontId="11" fillId="0" borderId="4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9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46" borderId="0" xfId="0" applyFont="1" applyFill="1" applyAlignment="1">
      <alignment/>
    </xf>
    <xf numFmtId="0" fontId="0" fillId="46" borderId="24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0" xfId="0" applyFont="1" applyFill="1" applyBorder="1" applyAlignment="1">
      <alignment vertical="center"/>
    </xf>
    <xf numFmtId="0" fontId="0" fillId="46" borderId="0" xfId="0" applyFont="1" applyFill="1" applyBorder="1" applyAlignment="1">
      <alignment vertical="center" wrapText="1"/>
    </xf>
    <xf numFmtId="0" fontId="0" fillId="46" borderId="33" xfId="0" applyFont="1" applyFill="1" applyBorder="1" applyAlignment="1">
      <alignment vertical="center"/>
    </xf>
    <xf numFmtId="0" fontId="0" fillId="46" borderId="24" xfId="0" applyFont="1" applyFill="1" applyBorder="1" applyAlignment="1">
      <alignment vertical="center"/>
    </xf>
    <xf numFmtId="0" fontId="17" fillId="46" borderId="0" xfId="0" applyFont="1" applyFill="1" applyBorder="1" applyAlignment="1">
      <alignment horizontal="left" vertical="center"/>
    </xf>
    <xf numFmtId="0" fontId="19" fillId="46" borderId="0" xfId="0" applyFont="1" applyFill="1" applyBorder="1" applyAlignment="1">
      <alignment horizontal="left" vertical="center"/>
    </xf>
    <xf numFmtId="0" fontId="5" fillId="46" borderId="0" xfId="0" applyFont="1" applyFill="1" applyBorder="1" applyAlignment="1">
      <alignment horizontal="left" vertical="center"/>
    </xf>
    <xf numFmtId="0" fontId="24" fillId="46" borderId="0" xfId="0" applyFont="1" applyFill="1" applyBorder="1" applyAlignment="1">
      <alignment horizontal="left" vertical="center"/>
    </xf>
    <xf numFmtId="0" fontId="8" fillId="46" borderId="0" xfId="0" applyFont="1" applyFill="1" applyBorder="1" applyAlignment="1">
      <alignment vertical="center"/>
    </xf>
    <xf numFmtId="0" fontId="9" fillId="46" borderId="0" xfId="0" applyFont="1" applyFill="1" applyBorder="1" applyAlignment="1">
      <alignment vertical="center"/>
    </xf>
    <xf numFmtId="0" fontId="17" fillId="46" borderId="0" xfId="0" applyFont="1" applyFill="1" applyAlignment="1">
      <alignment horizontal="left" vertical="center"/>
    </xf>
    <xf numFmtId="0" fontId="0" fillId="46" borderId="0" xfId="0" applyFont="1" applyFill="1" applyAlignment="1">
      <alignment vertical="center"/>
    </xf>
    <xf numFmtId="0" fontId="19" fillId="46" borderId="0" xfId="0" applyFont="1" applyFill="1" applyAlignment="1">
      <alignment horizontal="left" vertical="center"/>
    </xf>
    <xf numFmtId="0" fontId="5" fillId="46" borderId="39" xfId="0" applyFont="1" applyFill="1" applyBorder="1" applyAlignment="1">
      <alignment horizontal="center" vertical="center" wrapText="1"/>
    </xf>
    <xf numFmtId="0" fontId="24" fillId="46" borderId="0" xfId="0" applyFont="1" applyFill="1" applyAlignment="1">
      <alignment horizontal="left" vertical="center"/>
    </xf>
    <xf numFmtId="0" fontId="10" fillId="46" borderId="0" xfId="0" applyFont="1" applyFill="1" applyAlignment="1">
      <alignment/>
    </xf>
    <xf numFmtId="0" fontId="0" fillId="46" borderId="49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0" xfId="89" applyAlignment="1">
      <alignment vertical="top"/>
      <protection locked="0"/>
    </xf>
    <xf numFmtId="0" fontId="0" fillId="0" borderId="50" xfId="89" applyFont="1" applyBorder="1" applyAlignment="1">
      <alignment vertical="center" wrapText="1"/>
      <protection locked="0"/>
    </xf>
    <xf numFmtId="0" fontId="0" fillId="0" borderId="51" xfId="89" applyFont="1" applyBorder="1" applyAlignment="1">
      <alignment vertical="center" wrapText="1"/>
      <protection locked="0"/>
    </xf>
    <xf numFmtId="0" fontId="0" fillId="0" borderId="52" xfId="89" applyFont="1" applyBorder="1" applyAlignment="1">
      <alignment vertical="center" wrapText="1"/>
      <protection locked="0"/>
    </xf>
    <xf numFmtId="0" fontId="0" fillId="0" borderId="53" xfId="89" applyFont="1" applyBorder="1" applyAlignment="1">
      <alignment horizontal="center" vertical="center" wrapText="1"/>
      <protection locked="0"/>
    </xf>
    <xf numFmtId="0" fontId="0" fillId="0" borderId="54" xfId="89" applyFont="1" applyBorder="1" applyAlignment="1">
      <alignment horizontal="center" vertical="center" wrapText="1"/>
      <protection locked="0"/>
    </xf>
    <xf numFmtId="0" fontId="0" fillId="0" borderId="53" xfId="89" applyFont="1" applyBorder="1" applyAlignment="1">
      <alignment vertical="center" wrapText="1"/>
      <protection locked="0"/>
    </xf>
    <xf numFmtId="0" fontId="0" fillId="0" borderId="54" xfId="89" applyFont="1" applyBorder="1" applyAlignment="1">
      <alignment vertical="center" wrapText="1"/>
      <protection locked="0"/>
    </xf>
    <xf numFmtId="0" fontId="29" fillId="0" borderId="0" xfId="89" applyFont="1" applyBorder="1" applyAlignment="1">
      <alignment horizontal="left" vertical="center" wrapText="1"/>
      <protection locked="0"/>
    </xf>
    <xf numFmtId="0" fontId="5" fillId="0" borderId="0" xfId="89" applyFont="1" applyBorder="1" applyAlignment="1">
      <alignment horizontal="left" vertical="center" wrapText="1"/>
      <protection locked="0"/>
    </xf>
    <xf numFmtId="0" fontId="5" fillId="0" borderId="53" xfId="89" applyFont="1" applyBorder="1" applyAlignment="1">
      <alignment vertical="center" wrapText="1"/>
      <protection locked="0"/>
    </xf>
    <xf numFmtId="0" fontId="5" fillId="0" borderId="0" xfId="89" applyFont="1" applyBorder="1" applyAlignment="1">
      <alignment vertical="center" wrapText="1"/>
      <protection locked="0"/>
    </xf>
    <xf numFmtId="0" fontId="5" fillId="0" borderId="0" xfId="89" applyFont="1" applyBorder="1" applyAlignment="1">
      <alignment vertical="center"/>
      <protection locked="0"/>
    </xf>
    <xf numFmtId="0" fontId="5" fillId="0" borderId="0" xfId="89" applyFont="1" applyBorder="1" applyAlignment="1">
      <alignment horizontal="left" vertical="center"/>
      <protection locked="0"/>
    </xf>
    <xf numFmtId="49" fontId="5" fillId="0" borderId="0" xfId="89" applyNumberFormat="1" applyFont="1" applyBorder="1" applyAlignment="1">
      <alignment vertical="center" wrapText="1"/>
      <protection locked="0"/>
    </xf>
    <xf numFmtId="0" fontId="0" fillId="0" borderId="55" xfId="89" applyFont="1" applyBorder="1" applyAlignment="1">
      <alignment vertical="center" wrapText="1"/>
      <protection locked="0"/>
    </xf>
    <xf numFmtId="0" fontId="13" fillId="0" borderId="56" xfId="89" applyFont="1" applyBorder="1" applyAlignment="1">
      <alignment vertical="center" wrapText="1"/>
      <protection locked="0"/>
    </xf>
    <xf numFmtId="0" fontId="0" fillId="0" borderId="57" xfId="89" applyFont="1" applyBorder="1" applyAlignment="1">
      <alignment vertical="center" wrapText="1"/>
      <protection locked="0"/>
    </xf>
    <xf numFmtId="0" fontId="0" fillId="0" borderId="0" xfId="89" applyFont="1" applyBorder="1" applyAlignment="1">
      <alignment vertical="top"/>
      <protection locked="0"/>
    </xf>
    <xf numFmtId="0" fontId="0" fillId="0" borderId="0" xfId="89" applyFont="1" applyAlignment="1">
      <alignment vertical="top"/>
      <protection locked="0"/>
    </xf>
    <xf numFmtId="0" fontId="0" fillId="0" borderId="50" xfId="89" applyFont="1" applyBorder="1" applyAlignment="1">
      <alignment horizontal="left" vertical="center"/>
      <protection locked="0"/>
    </xf>
    <xf numFmtId="0" fontId="0" fillId="0" borderId="51" xfId="89" applyFont="1" applyBorder="1" applyAlignment="1">
      <alignment horizontal="left" vertical="center"/>
      <protection locked="0"/>
    </xf>
    <xf numFmtId="0" fontId="0" fillId="0" borderId="52" xfId="89" applyFont="1" applyBorder="1" applyAlignment="1">
      <alignment horizontal="left" vertical="center"/>
      <protection locked="0"/>
    </xf>
    <xf numFmtId="0" fontId="0" fillId="0" borderId="53" xfId="89" applyFont="1" applyBorder="1" applyAlignment="1">
      <alignment horizontal="left" vertical="center"/>
      <protection locked="0"/>
    </xf>
    <xf numFmtId="0" fontId="0" fillId="0" borderId="54" xfId="89" applyFont="1" applyBorder="1" applyAlignment="1">
      <alignment horizontal="left" vertical="center"/>
      <protection locked="0"/>
    </xf>
    <xf numFmtId="0" fontId="29" fillId="0" borderId="0" xfId="89" applyFont="1" applyBorder="1" applyAlignment="1">
      <alignment horizontal="left" vertical="center"/>
      <protection locked="0"/>
    </xf>
    <xf numFmtId="0" fontId="7" fillId="0" borderId="0" xfId="89" applyFont="1" applyAlignment="1">
      <alignment horizontal="left" vertical="center"/>
      <protection locked="0"/>
    </xf>
    <xf numFmtId="0" fontId="29" fillId="0" borderId="56" xfId="89" applyFont="1" applyBorder="1" applyAlignment="1">
      <alignment horizontal="left" vertical="center"/>
      <protection locked="0"/>
    </xf>
    <xf numFmtId="0" fontId="29" fillId="0" borderId="56" xfId="89" applyFont="1" applyBorder="1" applyAlignment="1">
      <alignment horizontal="center" vertical="center"/>
      <protection locked="0"/>
    </xf>
    <xf numFmtId="0" fontId="7" fillId="0" borderId="56" xfId="89" applyFont="1" applyBorder="1" applyAlignment="1">
      <alignment horizontal="left" vertical="center"/>
      <protection locked="0"/>
    </xf>
    <xf numFmtId="0" fontId="22" fillId="0" borderId="0" xfId="89" applyFont="1" applyBorder="1" applyAlignment="1">
      <alignment horizontal="left" vertical="center"/>
      <protection locked="0"/>
    </xf>
    <xf numFmtId="0" fontId="5" fillId="0" borderId="0" xfId="89" applyFont="1" applyAlignment="1">
      <alignment horizontal="left" vertical="center"/>
      <protection locked="0"/>
    </xf>
    <xf numFmtId="0" fontId="5" fillId="0" borderId="0" xfId="89" applyFont="1" applyBorder="1" applyAlignment="1">
      <alignment horizontal="center" vertical="center"/>
      <protection locked="0"/>
    </xf>
    <xf numFmtId="0" fontId="5" fillId="0" borderId="53" xfId="89" applyFont="1" applyBorder="1" applyAlignment="1">
      <alignment horizontal="left" vertical="center"/>
      <protection locked="0"/>
    </xf>
    <xf numFmtId="0" fontId="5" fillId="0" borderId="0" xfId="89" applyFont="1" applyFill="1" applyBorder="1" applyAlignment="1">
      <alignment horizontal="left" vertical="center"/>
      <protection locked="0"/>
    </xf>
    <xf numFmtId="0" fontId="5" fillId="0" borderId="0" xfId="89" applyFont="1" applyFill="1" applyBorder="1" applyAlignment="1">
      <alignment horizontal="center" vertical="center"/>
      <protection locked="0"/>
    </xf>
    <xf numFmtId="0" fontId="0" fillId="0" borderId="55" xfId="89" applyFont="1" applyBorder="1" applyAlignment="1">
      <alignment horizontal="left" vertical="center"/>
      <protection locked="0"/>
    </xf>
    <xf numFmtId="0" fontId="13" fillId="0" borderId="56" xfId="89" applyFont="1" applyBorder="1" applyAlignment="1">
      <alignment horizontal="left" vertical="center"/>
      <protection locked="0"/>
    </xf>
    <xf numFmtId="0" fontId="0" fillId="0" borderId="57" xfId="89" applyFont="1" applyBorder="1" applyAlignment="1">
      <alignment horizontal="left" vertical="center"/>
      <protection locked="0"/>
    </xf>
    <xf numFmtId="0" fontId="0" fillId="0" borderId="0" xfId="89" applyFont="1" applyBorder="1" applyAlignment="1">
      <alignment horizontal="left" vertical="center"/>
      <protection locked="0"/>
    </xf>
    <xf numFmtId="0" fontId="13" fillId="0" borderId="0" xfId="89" applyFont="1" applyBorder="1" applyAlignment="1">
      <alignment horizontal="left" vertical="center"/>
      <protection locked="0"/>
    </xf>
    <xf numFmtId="0" fontId="7" fillId="0" borderId="0" xfId="89" applyFont="1" applyBorder="1" applyAlignment="1">
      <alignment horizontal="left" vertical="center"/>
      <protection locked="0"/>
    </xf>
    <xf numFmtId="0" fontId="5" fillId="0" borderId="56" xfId="89" applyFont="1" applyBorder="1" applyAlignment="1">
      <alignment horizontal="left" vertical="center"/>
      <protection locked="0"/>
    </xf>
    <xf numFmtId="0" fontId="0" fillId="0" borderId="0" xfId="89" applyFont="1" applyBorder="1" applyAlignment="1">
      <alignment horizontal="left" vertical="center" wrapText="1"/>
      <protection locked="0"/>
    </xf>
    <xf numFmtId="0" fontId="5" fillId="0" borderId="0" xfId="89" applyFont="1" applyBorder="1" applyAlignment="1">
      <alignment horizontal="center" vertical="center" wrapText="1"/>
      <protection locked="0"/>
    </xf>
    <xf numFmtId="0" fontId="0" fillId="0" borderId="50" xfId="89" applyFont="1" applyBorder="1" applyAlignment="1">
      <alignment horizontal="left" vertical="center" wrapText="1"/>
      <protection locked="0"/>
    </xf>
    <xf numFmtId="0" fontId="0" fillId="0" borderId="51" xfId="89" applyFont="1" applyBorder="1" applyAlignment="1">
      <alignment horizontal="left" vertical="center" wrapText="1"/>
      <protection locked="0"/>
    </xf>
    <xf numFmtId="0" fontId="0" fillId="0" borderId="52" xfId="89" applyFont="1" applyBorder="1" applyAlignment="1">
      <alignment horizontal="left" vertical="center" wrapText="1"/>
      <protection locked="0"/>
    </xf>
    <xf numFmtId="0" fontId="0" fillId="0" borderId="53" xfId="89" applyFont="1" applyBorder="1" applyAlignment="1">
      <alignment horizontal="left" vertical="center" wrapText="1"/>
      <protection locked="0"/>
    </xf>
    <xf numFmtId="0" fontId="0" fillId="0" borderId="54" xfId="89" applyFont="1" applyBorder="1" applyAlignment="1">
      <alignment horizontal="left" vertical="center" wrapText="1"/>
      <protection locked="0"/>
    </xf>
    <xf numFmtId="0" fontId="7" fillId="0" borderId="53" xfId="89" applyFont="1" applyBorder="1" applyAlignment="1">
      <alignment horizontal="left" vertical="center" wrapText="1"/>
      <protection locked="0"/>
    </xf>
    <xf numFmtId="0" fontId="7" fillId="0" borderId="54" xfId="89" applyFont="1" applyBorder="1" applyAlignment="1">
      <alignment horizontal="left" vertical="center" wrapText="1"/>
      <protection locked="0"/>
    </xf>
    <xf numFmtId="0" fontId="5" fillId="0" borderId="53" xfId="89" applyFont="1" applyBorder="1" applyAlignment="1">
      <alignment horizontal="left" vertical="center" wrapText="1"/>
      <protection locked="0"/>
    </xf>
    <xf numFmtId="0" fontId="5" fillId="0" borderId="54" xfId="89" applyFont="1" applyBorder="1" applyAlignment="1">
      <alignment horizontal="left" vertical="center" wrapText="1"/>
      <protection locked="0"/>
    </xf>
    <xf numFmtId="0" fontId="5" fillId="0" borderId="54" xfId="89" applyFont="1" applyBorder="1" applyAlignment="1">
      <alignment horizontal="left" vertical="center"/>
      <protection locked="0"/>
    </xf>
    <xf numFmtId="0" fontId="5" fillId="0" borderId="55" xfId="89" applyFont="1" applyBorder="1" applyAlignment="1">
      <alignment horizontal="left" vertical="center" wrapText="1"/>
      <protection locked="0"/>
    </xf>
    <xf numFmtId="0" fontId="5" fillId="0" borderId="56" xfId="89" applyFont="1" applyBorder="1" applyAlignment="1">
      <alignment horizontal="left" vertical="center" wrapText="1"/>
      <protection locked="0"/>
    </xf>
    <xf numFmtId="0" fontId="5" fillId="0" borderId="57" xfId="89" applyFont="1" applyBorder="1" applyAlignment="1">
      <alignment horizontal="left" vertical="center" wrapText="1"/>
      <protection locked="0"/>
    </xf>
    <xf numFmtId="0" fontId="5" fillId="0" borderId="0" xfId="89" applyFont="1" applyBorder="1" applyAlignment="1">
      <alignment horizontal="left" vertical="top"/>
      <protection locked="0"/>
    </xf>
    <xf numFmtId="0" fontId="5" fillId="0" borderId="0" xfId="89" applyFont="1" applyBorder="1" applyAlignment="1">
      <alignment horizontal="center" vertical="top"/>
      <protection locked="0"/>
    </xf>
    <xf numFmtId="0" fontId="5" fillId="0" borderId="55" xfId="89" applyFont="1" applyBorder="1" applyAlignment="1">
      <alignment horizontal="left" vertical="center"/>
      <protection locked="0"/>
    </xf>
    <xf numFmtId="0" fontId="5" fillId="0" borderId="57" xfId="89" applyFont="1" applyBorder="1" applyAlignment="1">
      <alignment horizontal="left" vertical="center"/>
      <protection locked="0"/>
    </xf>
    <xf numFmtId="0" fontId="7" fillId="0" borderId="0" xfId="89" applyFont="1" applyAlignment="1">
      <alignment vertical="center"/>
      <protection locked="0"/>
    </xf>
    <xf numFmtId="0" fontId="29" fillId="0" borderId="0" xfId="89" applyFont="1" applyBorder="1" applyAlignment="1">
      <alignment vertical="center"/>
      <protection locked="0"/>
    </xf>
    <xf numFmtId="0" fontId="7" fillId="0" borderId="56" xfId="89" applyFont="1" applyBorder="1" applyAlignment="1">
      <alignment vertical="center"/>
      <protection locked="0"/>
    </xf>
    <xf numFmtId="0" fontId="29" fillId="0" borderId="56" xfId="89" applyFont="1" applyBorder="1" applyAlignment="1">
      <alignment vertical="center"/>
      <protection locked="0"/>
    </xf>
    <xf numFmtId="0" fontId="0" fillId="0" borderId="0" xfId="89" applyBorder="1" applyAlignment="1">
      <alignment vertical="top"/>
      <protection locked="0"/>
    </xf>
    <xf numFmtId="49" fontId="5" fillId="0" borderId="0" xfId="89" applyNumberFormat="1" applyFont="1" applyBorder="1" applyAlignment="1">
      <alignment horizontal="left" vertical="center"/>
      <protection locked="0"/>
    </xf>
    <xf numFmtId="0" fontId="0" fillId="0" borderId="56" xfId="89" applyBorder="1" applyAlignment="1">
      <alignment vertical="top"/>
      <protection locked="0"/>
    </xf>
    <xf numFmtId="0" fontId="5" fillId="0" borderId="51" xfId="89" applyFont="1" applyBorder="1" applyAlignment="1">
      <alignment horizontal="left" vertical="center" wrapText="1"/>
      <protection locked="0"/>
    </xf>
    <xf numFmtId="0" fontId="5" fillId="0" borderId="51" xfId="89" applyFont="1" applyBorder="1" applyAlignment="1">
      <alignment horizontal="left" vertical="center"/>
      <protection locked="0"/>
    </xf>
    <xf numFmtId="0" fontId="5" fillId="0" borderId="51" xfId="89" applyFont="1" applyBorder="1" applyAlignment="1">
      <alignment horizontal="center" vertical="center"/>
      <protection locked="0"/>
    </xf>
    <xf numFmtId="0" fontId="29" fillId="0" borderId="56" xfId="89" applyFont="1" applyBorder="1" applyAlignment="1">
      <alignment horizontal="left"/>
      <protection locked="0"/>
    </xf>
    <xf numFmtId="0" fontId="7" fillId="0" borderId="56" xfId="89" applyFont="1" applyBorder="1" applyAlignment="1">
      <alignment/>
      <protection locked="0"/>
    </xf>
    <xf numFmtId="0" fontId="0" fillId="0" borderId="53" xfId="89" applyFont="1" applyBorder="1" applyAlignment="1">
      <alignment vertical="top"/>
      <protection locked="0"/>
    </xf>
    <xf numFmtId="0" fontId="0" fillId="0" borderId="54" xfId="89" applyFont="1" applyBorder="1" applyAlignment="1">
      <alignment vertical="top"/>
      <protection locked="0"/>
    </xf>
    <xf numFmtId="0" fontId="0" fillId="0" borderId="0" xfId="89" applyFont="1" applyBorder="1" applyAlignment="1">
      <alignment horizontal="center" vertical="center"/>
      <protection locked="0"/>
    </xf>
    <xf numFmtId="0" fontId="0" fillId="0" borderId="0" xfId="89" applyFont="1" applyBorder="1" applyAlignment="1">
      <alignment horizontal="left" vertical="top"/>
      <protection locked="0"/>
    </xf>
    <xf numFmtId="0" fontId="0" fillId="0" borderId="55" xfId="89" applyFont="1" applyBorder="1" applyAlignment="1">
      <alignment vertical="top"/>
      <protection locked="0"/>
    </xf>
    <xf numFmtId="0" fontId="0" fillId="0" borderId="56" xfId="89" applyFont="1" applyBorder="1" applyAlignment="1">
      <alignment vertical="top"/>
      <protection locked="0"/>
    </xf>
    <xf numFmtId="0" fontId="0" fillId="0" borderId="57" xfId="89" applyFont="1" applyBorder="1" applyAlignment="1">
      <alignment vertical="top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4" fillId="10" borderId="43" xfId="0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1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21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" fontId="6" fillId="18" borderId="31" xfId="0" applyNumberFormat="1" applyFont="1" applyFill="1" applyBorder="1" applyAlignment="1">
      <alignment vertical="center"/>
    </xf>
    <xf numFmtId="0" fontId="0" fillId="18" borderId="31" xfId="0" applyFont="1" applyFill="1" applyBorder="1" applyAlignment="1">
      <alignment vertical="center"/>
    </xf>
    <xf numFmtId="0" fontId="0" fillId="18" borderId="38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42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6" fillId="18" borderId="31" xfId="0" applyFont="1" applyFill="1" applyBorder="1" applyAlignment="1">
      <alignment horizontal="left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5" fillId="20" borderId="0" xfId="72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89" applyFont="1" applyBorder="1" applyAlignment="1">
      <alignment horizontal="center" vertical="center" wrapText="1"/>
      <protection locked="0"/>
    </xf>
    <xf numFmtId="0" fontId="29" fillId="0" borderId="56" xfId="89" applyFont="1" applyBorder="1" applyAlignment="1">
      <alignment horizontal="left" wrapText="1"/>
      <protection locked="0"/>
    </xf>
    <xf numFmtId="0" fontId="5" fillId="0" borderId="0" xfId="89" applyFont="1" applyBorder="1" applyAlignment="1">
      <alignment horizontal="left" vertical="center" wrapText="1"/>
      <protection locked="0"/>
    </xf>
    <xf numFmtId="0" fontId="5" fillId="0" borderId="0" xfId="89" applyFont="1" applyBorder="1" applyAlignment="1">
      <alignment horizontal="left" vertical="top" wrapText="1"/>
      <protection locked="0"/>
    </xf>
    <xf numFmtId="49" fontId="5" fillId="0" borderId="0" xfId="89" applyNumberFormat="1" applyFont="1" applyBorder="1" applyAlignment="1">
      <alignment horizontal="left" vertical="center" wrapText="1"/>
      <protection locked="0"/>
    </xf>
    <xf numFmtId="0" fontId="17" fillId="0" borderId="0" xfId="89" applyFont="1" applyBorder="1" applyAlignment="1">
      <alignment horizontal="center" vertical="center"/>
      <protection locked="0"/>
    </xf>
    <xf numFmtId="0" fontId="5" fillId="0" borderId="0" xfId="89" applyFont="1" applyBorder="1" applyAlignment="1">
      <alignment horizontal="left" vertical="top"/>
      <protection locked="0"/>
    </xf>
    <xf numFmtId="0" fontId="5" fillId="0" borderId="0" xfId="89" applyFont="1" applyBorder="1" applyAlignment="1">
      <alignment horizontal="left" vertical="center"/>
      <protection locked="0"/>
    </xf>
    <xf numFmtId="0" fontId="29" fillId="0" borderId="56" xfId="89" applyFont="1" applyBorder="1" applyAlignment="1">
      <alignment horizontal="left"/>
      <protection locked="0"/>
    </xf>
  </cellXfs>
  <cellStyles count="12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1" xfId="21"/>
    <cellStyle name="20% - Accent2 1" xfId="22"/>
    <cellStyle name="20% - Accent3 1" xfId="23"/>
    <cellStyle name="20% - Accent4 1" xfId="24"/>
    <cellStyle name="20% - Accent5 1" xfId="25"/>
    <cellStyle name="20% - Accent6 1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1" xfId="33"/>
    <cellStyle name="40% - Accent2 1" xfId="34"/>
    <cellStyle name="40% - Accent3 1" xfId="35"/>
    <cellStyle name="40% - Accent4 1" xfId="36"/>
    <cellStyle name="40% - Accent5 1" xfId="37"/>
    <cellStyle name="40% - Accent6 1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1" xfId="45"/>
    <cellStyle name="60% - Accent2 1" xfId="46"/>
    <cellStyle name="60% - Accent3 1" xfId="47"/>
    <cellStyle name="60% - Accent4 1" xfId="48"/>
    <cellStyle name="60% - Accent5 1" xfId="49"/>
    <cellStyle name="60% - Accent6 1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elkem" xfId="59"/>
    <cellStyle name="ceník Kč" xfId="60"/>
    <cellStyle name="ceník Kód" xfId="61"/>
    <cellStyle name="ceník Text 3" xfId="62"/>
    <cellStyle name="Comma" xfId="63"/>
    <cellStyle name="Čárka 2" xfId="64"/>
    <cellStyle name="Comma [0]" xfId="65"/>
    <cellStyle name="Explanatory Text 1" xfId="66"/>
    <cellStyle name="Good 1" xfId="67"/>
    <cellStyle name="Heading 1 1" xfId="68"/>
    <cellStyle name="Heading 2 1" xfId="69"/>
    <cellStyle name="Heading 3 1" xfId="70"/>
    <cellStyle name="Heading 4 1" xfId="71"/>
    <cellStyle name="Hyperlink" xfId="72"/>
    <cellStyle name="Hypertextový odkaz 2" xfId="73"/>
    <cellStyle name="Check Cell 1" xfId="74"/>
    <cellStyle name="Chybně" xfId="75"/>
    <cellStyle name="Input 1" xfId="76"/>
    <cellStyle name="Kontrolní buňka" xfId="77"/>
    <cellStyle name="Linked Cell 1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 1" xfId="86"/>
    <cellStyle name="Neutrální" xfId="87"/>
    <cellStyle name="normálne_AL External louvres" xfId="88"/>
    <cellStyle name="Normální 2" xfId="89"/>
    <cellStyle name="Normální 2 2" xfId="90"/>
    <cellStyle name="Normální 2 2 2" xfId="91"/>
    <cellStyle name="Normální 2 3" xfId="92"/>
    <cellStyle name="Normální 3" xfId="93"/>
    <cellStyle name="Normální 3 2" xfId="94"/>
    <cellStyle name="Normální 3 2 2" xfId="95"/>
    <cellStyle name="Normální 3 2 2 2" xfId="96"/>
    <cellStyle name="Normální 3 2 2 3" xfId="97"/>
    <cellStyle name="Normální 3 2 3" xfId="98"/>
    <cellStyle name="Normální 3 2 4" xfId="99"/>
    <cellStyle name="Normální 3 3" xfId="100"/>
    <cellStyle name="Normální 3 3 2" xfId="101"/>
    <cellStyle name="Normální 3 3 3" xfId="102"/>
    <cellStyle name="Normální 3 4" xfId="103"/>
    <cellStyle name="Normální 3 4 2" xfId="104"/>
    <cellStyle name="Normální 3 4 3" xfId="105"/>
    <cellStyle name="Normální 3 5" xfId="106"/>
    <cellStyle name="Normální 3 6" xfId="107"/>
    <cellStyle name="Normální 4" xfId="108"/>
    <cellStyle name="Normální 5" xfId="109"/>
    <cellStyle name="Normální 6" xfId="110"/>
    <cellStyle name="Normální 7" xfId="111"/>
    <cellStyle name="Normální 8" xfId="112"/>
    <cellStyle name="Normální 9" xfId="113"/>
    <cellStyle name="Note 1" xfId="114"/>
    <cellStyle name="Output 1" xfId="115"/>
    <cellStyle name="písmo DEM ceník" xfId="116"/>
    <cellStyle name="Followed Hyperlink" xfId="117"/>
    <cellStyle name="Poznámka" xfId="118"/>
    <cellStyle name="Percent" xfId="119"/>
    <cellStyle name="Procenta 2" xfId="120"/>
    <cellStyle name="Procenta 2 2" xfId="121"/>
    <cellStyle name="Procenta 3" xfId="122"/>
    <cellStyle name="Procenta 4" xfId="123"/>
    <cellStyle name="Procenta 4 2" xfId="124"/>
    <cellStyle name="Procenta 5" xfId="125"/>
    <cellStyle name="Propojená buňka" xfId="126"/>
    <cellStyle name="Správně" xfId="127"/>
    <cellStyle name="Text upozornění" xfId="128"/>
    <cellStyle name="Title 1" xfId="129"/>
    <cellStyle name="Total 1" xfId="130"/>
    <cellStyle name="Vstup" xfId="131"/>
    <cellStyle name="Výpočet" xfId="132"/>
    <cellStyle name="Výstup" xfId="133"/>
    <cellStyle name="Vysvětlující text" xfId="134"/>
    <cellStyle name="Warning Text 1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D26F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C744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D357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75" customHeight="1">
      <c r="AR2" s="329" t="s">
        <v>8</v>
      </c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1" t="s">
        <v>9</v>
      </c>
      <c r="BT2" s="21" t="s">
        <v>10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7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2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317">
        <v>43678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6"/>
      <c r="AQ5" s="28"/>
      <c r="BE5" s="336" t="s">
        <v>17</v>
      </c>
      <c r="BS5" s="21" t="s">
        <v>9</v>
      </c>
    </row>
    <row r="6" spans="2:71" ht="36.75" customHeight="1">
      <c r="B6" s="25"/>
      <c r="C6" s="26"/>
      <c r="D6" s="32" t="s">
        <v>18</v>
      </c>
      <c r="E6" s="26"/>
      <c r="F6" s="26"/>
      <c r="G6" s="26"/>
      <c r="H6" s="26"/>
      <c r="I6" s="26"/>
      <c r="J6" s="26"/>
      <c r="K6" s="319" t="s">
        <v>641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6"/>
      <c r="AQ6" s="28"/>
      <c r="BE6" s="330"/>
      <c r="BS6" s="21" t="s">
        <v>19</v>
      </c>
    </row>
    <row r="7" spans="2:71" ht="14.25" customHeight="1">
      <c r="B7" s="25"/>
      <c r="C7" s="26"/>
      <c r="D7" s="33" t="s">
        <v>20</v>
      </c>
      <c r="E7" s="26"/>
      <c r="F7" s="26"/>
      <c r="G7" s="26"/>
      <c r="H7" s="26"/>
      <c r="I7" s="26"/>
      <c r="J7" s="26"/>
      <c r="K7" s="34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21</v>
      </c>
      <c r="AL7" s="26"/>
      <c r="AM7" s="26"/>
      <c r="AN7" s="34" t="s">
        <v>5</v>
      </c>
      <c r="AO7" s="26"/>
      <c r="AP7" s="26"/>
      <c r="AQ7" s="28"/>
      <c r="BE7" s="330"/>
      <c r="BS7" s="21" t="s">
        <v>22</v>
      </c>
    </row>
    <row r="8" spans="2:71" ht="14.25" customHeight="1">
      <c r="B8" s="25"/>
      <c r="C8" s="26"/>
      <c r="D8" s="33" t="s">
        <v>23</v>
      </c>
      <c r="E8" s="26"/>
      <c r="F8" s="26"/>
      <c r="G8" s="26"/>
      <c r="H8" s="26"/>
      <c r="I8" s="26"/>
      <c r="J8" s="26"/>
      <c r="K8" s="34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25</v>
      </c>
      <c r="AL8" s="26"/>
      <c r="AM8" s="26"/>
      <c r="AN8" s="35">
        <v>43742</v>
      </c>
      <c r="AO8" s="26"/>
      <c r="AP8" s="26"/>
      <c r="AQ8" s="28"/>
      <c r="BE8" s="330"/>
      <c r="BS8" s="21" t="s">
        <v>26</v>
      </c>
    </row>
    <row r="9" spans="2:71" ht="14.2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 t="s">
        <v>27</v>
      </c>
      <c r="AJ9" s="26"/>
      <c r="AK9" s="26"/>
      <c r="AL9" s="26"/>
      <c r="AM9" s="26"/>
      <c r="AN9" s="26"/>
      <c r="AO9" s="26"/>
      <c r="AP9" s="26"/>
      <c r="AQ9" s="28"/>
      <c r="BE9" s="330"/>
      <c r="BS9" s="21" t="s">
        <v>28</v>
      </c>
    </row>
    <row r="10" spans="2:71" ht="14.25" customHeight="1">
      <c r="B10" s="25"/>
      <c r="C10" s="26"/>
      <c r="D10" s="33" t="s">
        <v>29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30</v>
      </c>
      <c r="AL10" s="26"/>
      <c r="AM10" s="26"/>
      <c r="AN10" s="34" t="s">
        <v>5</v>
      </c>
      <c r="AO10" s="26"/>
      <c r="AP10" s="26"/>
      <c r="AQ10" s="28"/>
      <c r="BE10" s="330"/>
      <c r="BS10" s="21" t="s">
        <v>19</v>
      </c>
    </row>
    <row r="11" spans="2:71" ht="18" customHeight="1">
      <c r="B11" s="25"/>
      <c r="C11" s="26"/>
      <c r="D11" s="26"/>
      <c r="E11" s="34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32</v>
      </c>
      <c r="AL11" s="26"/>
      <c r="AM11" s="26"/>
      <c r="AN11" s="34" t="s">
        <v>5</v>
      </c>
      <c r="AO11" s="26"/>
      <c r="AP11" s="26"/>
      <c r="AQ11" s="28"/>
      <c r="BE11" s="330"/>
      <c r="BS11" s="21" t="s">
        <v>19</v>
      </c>
    </row>
    <row r="12" spans="2:71" ht="6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30"/>
      <c r="BS12" s="21" t="s">
        <v>19</v>
      </c>
    </row>
    <row r="13" spans="2:71" ht="14.25" customHeight="1">
      <c r="B13" s="25"/>
      <c r="C13" s="26"/>
      <c r="D13" s="33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30</v>
      </c>
      <c r="AL13" s="26"/>
      <c r="AM13" s="26"/>
      <c r="AN13" s="36" t="s">
        <v>34</v>
      </c>
      <c r="AO13" s="26"/>
      <c r="AP13" s="26"/>
      <c r="AQ13" s="28"/>
      <c r="BE13" s="330"/>
      <c r="BS13" s="21" t="s">
        <v>19</v>
      </c>
    </row>
    <row r="14" spans="2:71" ht="15">
      <c r="B14" s="25"/>
      <c r="C14" s="26"/>
      <c r="D14" s="26"/>
      <c r="E14" s="320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3" t="s">
        <v>32</v>
      </c>
      <c r="AL14" s="26"/>
      <c r="AM14" s="26"/>
      <c r="AN14" s="36" t="s">
        <v>34</v>
      </c>
      <c r="AO14" s="26"/>
      <c r="AP14" s="26"/>
      <c r="AQ14" s="28"/>
      <c r="BE14" s="330"/>
      <c r="BS14" s="21" t="s">
        <v>19</v>
      </c>
    </row>
    <row r="15" spans="2:7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30"/>
      <c r="BS15" s="21" t="s">
        <v>6</v>
      </c>
    </row>
    <row r="16" spans="2:71" ht="14.25" customHeight="1">
      <c r="B16" s="25"/>
      <c r="C16" s="26"/>
      <c r="D16" s="33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30</v>
      </c>
      <c r="AL16" s="26"/>
      <c r="AM16" s="26"/>
      <c r="AN16" s="34" t="s">
        <v>5</v>
      </c>
      <c r="AO16" s="26"/>
      <c r="AP16" s="26"/>
      <c r="AQ16" s="28"/>
      <c r="BE16" s="330"/>
      <c r="BS16" s="21" t="s">
        <v>6</v>
      </c>
    </row>
    <row r="17" spans="2:71" ht="18" customHeight="1">
      <c r="B17" s="25"/>
      <c r="C17" s="26"/>
      <c r="D17" s="26"/>
      <c r="E17" s="34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32</v>
      </c>
      <c r="AL17" s="26"/>
      <c r="AM17" s="26"/>
      <c r="AN17" s="34" t="s">
        <v>5</v>
      </c>
      <c r="AO17" s="26"/>
      <c r="AP17" s="26"/>
      <c r="AQ17" s="28"/>
      <c r="BE17" s="330"/>
      <c r="BS17" s="21" t="s">
        <v>37</v>
      </c>
    </row>
    <row r="18" spans="2:7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30"/>
      <c r="BS18" s="21" t="s">
        <v>9</v>
      </c>
    </row>
    <row r="19" spans="2:71" ht="14.25" customHeight="1">
      <c r="B19" s="25"/>
      <c r="C19" s="26"/>
      <c r="D19" s="33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30"/>
      <c r="BS19" s="21" t="s">
        <v>9</v>
      </c>
    </row>
    <row r="20" spans="2:71" ht="22.5" customHeight="1">
      <c r="B20" s="25"/>
      <c r="C20" s="26"/>
      <c r="D20" s="26"/>
      <c r="E20" s="321" t="s">
        <v>5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30"/>
      <c r="BS20" s="21" t="s">
        <v>37</v>
      </c>
    </row>
    <row r="21" spans="2:57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30"/>
    </row>
    <row r="22" spans="2:57" ht="6.7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30"/>
    </row>
    <row r="23" spans="2:57" s="1" customFormat="1" ht="25.5" customHeight="1">
      <c r="B23" s="38"/>
      <c r="C23" s="39"/>
      <c r="D23" s="40" t="s">
        <v>39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2">
        <f>ROUND(AG51,2)</f>
        <v>0</v>
      </c>
      <c r="AL23" s="323"/>
      <c r="AM23" s="323"/>
      <c r="AN23" s="323"/>
      <c r="AO23" s="323"/>
      <c r="AP23" s="39"/>
      <c r="AQ23" s="42"/>
      <c r="BE23" s="332"/>
    </row>
    <row r="24" spans="2:57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3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5" t="s">
        <v>40</v>
      </c>
      <c r="M25" s="316"/>
      <c r="N25" s="316"/>
      <c r="O25" s="316"/>
      <c r="P25" s="39"/>
      <c r="Q25" s="39"/>
      <c r="R25" s="39"/>
      <c r="S25" s="39"/>
      <c r="T25" s="39"/>
      <c r="U25" s="39"/>
      <c r="V25" s="39"/>
      <c r="W25" s="315" t="s">
        <v>41</v>
      </c>
      <c r="X25" s="316"/>
      <c r="Y25" s="316"/>
      <c r="Z25" s="316"/>
      <c r="AA25" s="316"/>
      <c r="AB25" s="316"/>
      <c r="AC25" s="316"/>
      <c r="AD25" s="316"/>
      <c r="AE25" s="316"/>
      <c r="AF25" s="39"/>
      <c r="AG25" s="39"/>
      <c r="AH25" s="39"/>
      <c r="AI25" s="39"/>
      <c r="AJ25" s="39"/>
      <c r="AK25" s="315" t="s">
        <v>42</v>
      </c>
      <c r="AL25" s="316"/>
      <c r="AM25" s="316"/>
      <c r="AN25" s="316"/>
      <c r="AO25" s="316"/>
      <c r="AP25" s="39"/>
      <c r="AQ25" s="42"/>
      <c r="BE25" s="332"/>
    </row>
    <row r="26" spans="2:57" s="2" customFormat="1" ht="14.25" customHeight="1">
      <c r="B26" s="44"/>
      <c r="C26" s="45"/>
      <c r="D26" s="46" t="s">
        <v>43</v>
      </c>
      <c r="E26" s="45"/>
      <c r="F26" s="46" t="s">
        <v>44</v>
      </c>
      <c r="G26" s="45"/>
      <c r="H26" s="45"/>
      <c r="I26" s="45"/>
      <c r="J26" s="45"/>
      <c r="K26" s="45"/>
      <c r="L26" s="314">
        <v>0.21</v>
      </c>
      <c r="M26" s="313"/>
      <c r="N26" s="313"/>
      <c r="O26" s="313"/>
      <c r="P26" s="45"/>
      <c r="Q26" s="45"/>
      <c r="R26" s="45"/>
      <c r="S26" s="45"/>
      <c r="T26" s="45"/>
      <c r="U26" s="45"/>
      <c r="V26" s="45"/>
      <c r="W26" s="312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5"/>
      <c r="AG26" s="45"/>
      <c r="AH26" s="45"/>
      <c r="AI26" s="45"/>
      <c r="AJ26" s="45"/>
      <c r="AK26" s="312">
        <f>ROUND(AV51,2)</f>
        <v>0</v>
      </c>
      <c r="AL26" s="313"/>
      <c r="AM26" s="313"/>
      <c r="AN26" s="313"/>
      <c r="AO26" s="313"/>
      <c r="AP26" s="45"/>
      <c r="AQ26" s="47"/>
      <c r="BE26" s="337"/>
    </row>
    <row r="27" spans="2:57" s="2" customFormat="1" ht="14.25" customHeight="1">
      <c r="B27" s="44"/>
      <c r="C27" s="45"/>
      <c r="D27" s="45"/>
      <c r="E27" s="45"/>
      <c r="F27" s="46" t="s">
        <v>45</v>
      </c>
      <c r="G27" s="45"/>
      <c r="H27" s="45"/>
      <c r="I27" s="45"/>
      <c r="J27" s="45"/>
      <c r="K27" s="45"/>
      <c r="L27" s="314">
        <v>0.15</v>
      </c>
      <c r="M27" s="313"/>
      <c r="N27" s="313"/>
      <c r="O27" s="313"/>
      <c r="P27" s="45"/>
      <c r="Q27" s="45"/>
      <c r="R27" s="45"/>
      <c r="S27" s="45"/>
      <c r="T27" s="45"/>
      <c r="U27" s="45"/>
      <c r="V27" s="45"/>
      <c r="W27" s="312">
        <f>ROUND(AZ52,2)</f>
        <v>0</v>
      </c>
      <c r="X27" s="313"/>
      <c r="Y27" s="313"/>
      <c r="Z27" s="313"/>
      <c r="AA27" s="313"/>
      <c r="AB27" s="313"/>
      <c r="AC27" s="313"/>
      <c r="AD27" s="313"/>
      <c r="AE27" s="313"/>
      <c r="AF27" s="45"/>
      <c r="AG27" s="45"/>
      <c r="AH27" s="45"/>
      <c r="AI27" s="45"/>
      <c r="AJ27" s="45"/>
      <c r="AK27" s="312">
        <f>ROUND(AV52,2)</f>
        <v>0</v>
      </c>
      <c r="AL27" s="313"/>
      <c r="AM27" s="313"/>
      <c r="AN27" s="313"/>
      <c r="AO27" s="313"/>
      <c r="AP27" s="45"/>
      <c r="AQ27" s="47"/>
      <c r="BE27" s="337"/>
    </row>
    <row r="28" spans="2:57" s="2" customFormat="1" ht="14.25" customHeight="1" hidden="1">
      <c r="B28" s="44"/>
      <c r="C28" s="45"/>
      <c r="D28" s="45"/>
      <c r="E28" s="45"/>
      <c r="F28" s="46" t="s">
        <v>46</v>
      </c>
      <c r="G28" s="45"/>
      <c r="H28" s="45"/>
      <c r="I28" s="45"/>
      <c r="J28" s="45"/>
      <c r="K28" s="45"/>
      <c r="L28" s="314">
        <v>0.21</v>
      </c>
      <c r="M28" s="313"/>
      <c r="N28" s="313"/>
      <c r="O28" s="313"/>
      <c r="P28" s="45"/>
      <c r="Q28" s="45"/>
      <c r="R28" s="45"/>
      <c r="S28" s="45"/>
      <c r="T28" s="45"/>
      <c r="U28" s="45"/>
      <c r="V28" s="45"/>
      <c r="W28" s="312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5"/>
      <c r="AG28" s="45"/>
      <c r="AH28" s="45"/>
      <c r="AI28" s="45"/>
      <c r="AJ28" s="45"/>
      <c r="AK28" s="312">
        <v>0</v>
      </c>
      <c r="AL28" s="313"/>
      <c r="AM28" s="313"/>
      <c r="AN28" s="313"/>
      <c r="AO28" s="313"/>
      <c r="AP28" s="45"/>
      <c r="AQ28" s="47"/>
      <c r="BE28" s="337"/>
    </row>
    <row r="29" spans="2:57" s="2" customFormat="1" ht="14.25" customHeight="1" hidden="1">
      <c r="B29" s="44"/>
      <c r="C29" s="45"/>
      <c r="D29" s="45"/>
      <c r="E29" s="45"/>
      <c r="F29" s="46" t="s">
        <v>47</v>
      </c>
      <c r="G29" s="45"/>
      <c r="H29" s="45"/>
      <c r="I29" s="45"/>
      <c r="J29" s="45"/>
      <c r="K29" s="45"/>
      <c r="L29" s="314">
        <v>0.15</v>
      </c>
      <c r="M29" s="313"/>
      <c r="N29" s="313"/>
      <c r="O29" s="313"/>
      <c r="P29" s="45"/>
      <c r="Q29" s="45"/>
      <c r="R29" s="45"/>
      <c r="S29" s="45"/>
      <c r="T29" s="45"/>
      <c r="U29" s="45"/>
      <c r="V29" s="45"/>
      <c r="W29" s="312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5"/>
      <c r="AG29" s="45"/>
      <c r="AH29" s="45"/>
      <c r="AI29" s="45"/>
      <c r="AJ29" s="45"/>
      <c r="AK29" s="312">
        <v>0</v>
      </c>
      <c r="AL29" s="313"/>
      <c r="AM29" s="313"/>
      <c r="AN29" s="313"/>
      <c r="AO29" s="313"/>
      <c r="AP29" s="45"/>
      <c r="AQ29" s="47"/>
      <c r="BE29" s="337"/>
    </row>
    <row r="30" spans="2:57" s="2" customFormat="1" ht="14.25" customHeight="1" hidden="1">
      <c r="B30" s="44"/>
      <c r="C30" s="45"/>
      <c r="D30" s="45"/>
      <c r="E30" s="45"/>
      <c r="F30" s="46" t="s">
        <v>48</v>
      </c>
      <c r="G30" s="45"/>
      <c r="H30" s="45"/>
      <c r="I30" s="45"/>
      <c r="J30" s="45"/>
      <c r="K30" s="45"/>
      <c r="L30" s="314">
        <v>0</v>
      </c>
      <c r="M30" s="313"/>
      <c r="N30" s="313"/>
      <c r="O30" s="313"/>
      <c r="P30" s="45"/>
      <c r="Q30" s="45"/>
      <c r="R30" s="45"/>
      <c r="S30" s="45"/>
      <c r="T30" s="45"/>
      <c r="U30" s="45"/>
      <c r="V30" s="45"/>
      <c r="W30" s="312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5"/>
      <c r="AG30" s="45"/>
      <c r="AH30" s="45"/>
      <c r="AI30" s="45"/>
      <c r="AJ30" s="45"/>
      <c r="AK30" s="312">
        <v>0</v>
      </c>
      <c r="AL30" s="313"/>
      <c r="AM30" s="313"/>
      <c r="AN30" s="313"/>
      <c r="AO30" s="313"/>
      <c r="AP30" s="45"/>
      <c r="AQ30" s="47"/>
      <c r="BE30" s="337"/>
    </row>
    <row r="31" spans="2:57" s="1" customFormat="1" ht="6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32"/>
    </row>
    <row r="32" spans="2:57" s="1" customFormat="1" ht="25.5" customHeight="1">
      <c r="B32" s="38"/>
      <c r="C32" s="48"/>
      <c r="D32" s="49" t="s">
        <v>49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50</v>
      </c>
      <c r="U32" s="50"/>
      <c r="V32" s="50"/>
      <c r="W32" s="50"/>
      <c r="X32" s="338" t="s">
        <v>51</v>
      </c>
      <c r="Y32" s="325"/>
      <c r="Z32" s="325"/>
      <c r="AA32" s="325"/>
      <c r="AB32" s="325"/>
      <c r="AC32" s="50"/>
      <c r="AD32" s="50"/>
      <c r="AE32" s="50"/>
      <c r="AF32" s="50"/>
      <c r="AG32" s="50"/>
      <c r="AH32" s="50"/>
      <c r="AI32" s="50"/>
      <c r="AJ32" s="50"/>
      <c r="AK32" s="324">
        <f>SUM(AK23:AK30)</f>
        <v>0</v>
      </c>
      <c r="AL32" s="325"/>
      <c r="AM32" s="325"/>
      <c r="AN32" s="325"/>
      <c r="AO32" s="326"/>
      <c r="AP32" s="48"/>
      <c r="AQ32" s="53"/>
      <c r="BE32" s="332"/>
    </row>
    <row r="33" spans="2:43" s="1" customFormat="1" ht="6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7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8"/>
    </row>
    <row r="39" spans="2:44" s="1" customFormat="1" ht="36.75" customHeight="1">
      <c r="B39" s="38"/>
      <c r="C39" s="59" t="s">
        <v>52</v>
      </c>
      <c r="AR39" s="38"/>
    </row>
    <row r="40" spans="2:44" s="1" customFormat="1" ht="6.75" customHeight="1">
      <c r="B40" s="38"/>
      <c r="AR40" s="38"/>
    </row>
    <row r="41" spans="2:44" s="3" customFormat="1" ht="14.25" customHeight="1">
      <c r="B41" s="60"/>
      <c r="C41" s="61" t="s">
        <v>16</v>
      </c>
      <c r="L41" s="3">
        <f>K5</f>
        <v>43678</v>
      </c>
      <c r="AR41" s="60"/>
    </row>
    <row r="42" spans="2:44" s="4" customFormat="1" ht="36.75" customHeight="1">
      <c r="B42" s="62"/>
      <c r="C42" s="63" t="s">
        <v>18</v>
      </c>
      <c r="L42" s="327" t="str">
        <f>K6</f>
        <v>VÚRV Bourání a stavba nových skleníků se sklady - 1.FÁZE STAVBENÍ ČÁST A VENKOVNÍ INFRASTRUKTURA</v>
      </c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R42" s="62"/>
    </row>
    <row r="43" spans="2:44" s="1" customFormat="1" ht="6.75" customHeight="1">
      <c r="B43" s="38"/>
      <c r="AR43" s="38"/>
    </row>
    <row r="44" spans="2:44" s="1" customFormat="1" ht="15">
      <c r="B44" s="38"/>
      <c r="C44" s="61" t="s">
        <v>23</v>
      </c>
      <c r="L44" s="64" t="str">
        <f>IF(K8="","",K8)</f>
        <v>DRNOVSKÁ 507/73, PRAHA RUZYNĚ, PARCELA  Č.1266/1  K.Ú. RUZYNĚ</v>
      </c>
      <c r="AI44" s="61" t="s">
        <v>25</v>
      </c>
      <c r="AM44" s="342">
        <v>43742</v>
      </c>
      <c r="AN44" s="332"/>
      <c r="AR44" s="38"/>
    </row>
    <row r="45" spans="2:44" s="1" customFormat="1" ht="6.75" customHeight="1">
      <c r="B45" s="38"/>
      <c r="AR45" s="38"/>
    </row>
    <row r="46" spans="2:56" s="1" customFormat="1" ht="15">
      <c r="B46" s="38"/>
      <c r="C46" s="61" t="s">
        <v>29</v>
      </c>
      <c r="L46" s="3" t="str">
        <f>IF(E11="","",E11)</f>
        <v>VÚRV v.v.i., DRNOVSKÁ 507/73, PRAHA RUZYNĚ</v>
      </c>
      <c r="AI46" s="61" t="s">
        <v>35</v>
      </c>
      <c r="AM46" s="331" t="str">
        <f>IF(E17="","",E17)</f>
        <v>Ing. Arch. Luděk Obal</v>
      </c>
      <c r="AN46" s="332"/>
      <c r="AO46" s="332"/>
      <c r="AP46" s="332"/>
      <c r="AR46" s="38"/>
      <c r="AS46" s="333" t="s">
        <v>53</v>
      </c>
      <c r="AT46" s="334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8"/>
      <c r="C47" s="61" t="s">
        <v>33</v>
      </c>
      <c r="L47" s="3">
        <f>IF(E14="Vyplň údaj","",E14)</f>
        <v>0</v>
      </c>
      <c r="AR47" s="38"/>
      <c r="AS47" s="335"/>
      <c r="AT47" s="316"/>
      <c r="AU47" s="39"/>
      <c r="AV47" s="39"/>
      <c r="AW47" s="39"/>
      <c r="AX47" s="39"/>
      <c r="AY47" s="39"/>
      <c r="AZ47" s="39"/>
      <c r="BA47" s="39"/>
      <c r="BB47" s="39"/>
      <c r="BC47" s="39"/>
      <c r="BD47" s="68"/>
    </row>
    <row r="48" spans="2:56" s="1" customFormat="1" ht="10.5" customHeight="1">
      <c r="B48" s="38"/>
      <c r="AR48" s="38"/>
      <c r="AS48" s="335"/>
      <c r="AT48" s="316"/>
      <c r="AU48" s="39"/>
      <c r="AV48" s="39"/>
      <c r="AW48" s="39"/>
      <c r="AX48" s="39"/>
      <c r="AY48" s="39"/>
      <c r="AZ48" s="39"/>
      <c r="BA48" s="39"/>
      <c r="BB48" s="39"/>
      <c r="BC48" s="39"/>
      <c r="BD48" s="68"/>
    </row>
    <row r="49" spans="2:56" s="1" customFormat="1" ht="29.25" customHeight="1">
      <c r="B49" s="38"/>
      <c r="C49" s="339" t="s">
        <v>54</v>
      </c>
      <c r="D49" s="325"/>
      <c r="E49" s="325"/>
      <c r="F49" s="325"/>
      <c r="G49" s="325"/>
      <c r="H49" s="50"/>
      <c r="I49" s="340" t="s">
        <v>55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41" t="s">
        <v>56</v>
      </c>
      <c r="AH49" s="325"/>
      <c r="AI49" s="325"/>
      <c r="AJ49" s="325"/>
      <c r="AK49" s="325"/>
      <c r="AL49" s="325"/>
      <c r="AM49" s="325"/>
      <c r="AN49" s="340" t="s">
        <v>57</v>
      </c>
      <c r="AO49" s="325"/>
      <c r="AP49" s="325"/>
      <c r="AQ49" s="69" t="s">
        <v>58</v>
      </c>
      <c r="AR49" s="38"/>
      <c r="AS49" s="70" t="s">
        <v>59</v>
      </c>
      <c r="AT49" s="71" t="s">
        <v>60</v>
      </c>
      <c r="AU49" s="71" t="s">
        <v>61</v>
      </c>
      <c r="AV49" s="71" t="s">
        <v>62</v>
      </c>
      <c r="AW49" s="71" t="s">
        <v>63</v>
      </c>
      <c r="AX49" s="71" t="s">
        <v>64</v>
      </c>
      <c r="AY49" s="71" t="s">
        <v>65</v>
      </c>
      <c r="AZ49" s="71" t="s">
        <v>66</v>
      </c>
      <c r="BA49" s="71" t="s">
        <v>67</v>
      </c>
      <c r="BB49" s="71" t="s">
        <v>68</v>
      </c>
      <c r="BC49" s="71" t="s">
        <v>69</v>
      </c>
      <c r="BD49" s="72" t="s">
        <v>70</v>
      </c>
    </row>
    <row r="50" spans="2:56" s="1" customFormat="1" ht="10.5" customHeight="1">
      <c r="B50" s="38"/>
      <c r="AR50" s="38"/>
      <c r="AS50" s="73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25" customHeight="1">
      <c r="B51" s="62"/>
      <c r="C51" s="74" t="s">
        <v>71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46">
        <f>ROUND(SUM(AG52:AG53),2)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76" t="s">
        <v>5</v>
      </c>
      <c r="AR51" s="62"/>
      <c r="AS51" s="77">
        <f>ROUND(SUM(AS52:AS53),2)</f>
        <v>0</v>
      </c>
      <c r="AT51" s="78">
        <f>ROUND(SUM(AV51:AW51),2)</f>
        <v>0</v>
      </c>
      <c r="AU51" s="79" t="e">
        <f>ROUND(SUM(AU52:AU53),5)</f>
        <v>#REF!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ROUND(SUM(AZ52:AZ53),2)</f>
        <v>0</v>
      </c>
      <c r="BA51" s="78">
        <f>ROUND(SUM(BA52:BA53),2)</f>
        <v>0</v>
      </c>
      <c r="BB51" s="78">
        <f>ROUND(SUM(BB52:BB53),2)</f>
        <v>0</v>
      </c>
      <c r="BC51" s="78">
        <f>ROUND(SUM(BC52:BC53),2)</f>
        <v>0</v>
      </c>
      <c r="BD51" s="80">
        <f>ROUND(SUM(BD52:BD53),2)</f>
        <v>0</v>
      </c>
      <c r="BS51" s="63" t="s">
        <v>72</v>
      </c>
      <c r="BT51" s="63" t="s">
        <v>73</v>
      </c>
      <c r="BU51" s="81" t="s">
        <v>74</v>
      </c>
      <c r="BV51" s="63" t="s">
        <v>75</v>
      </c>
      <c r="BW51" s="63" t="s">
        <v>7</v>
      </c>
      <c r="BX51" s="63" t="s">
        <v>76</v>
      </c>
      <c r="CL51" s="63" t="s">
        <v>5</v>
      </c>
    </row>
    <row r="52" spans="1:91" s="5" customFormat="1" ht="27" customHeight="1">
      <c r="A52" s="82" t="s">
        <v>77</v>
      </c>
      <c r="B52" s="83"/>
      <c r="C52" s="84"/>
      <c r="D52" s="345" t="s">
        <v>78</v>
      </c>
      <c r="E52" s="344"/>
      <c r="F52" s="344"/>
      <c r="G52" s="344"/>
      <c r="H52" s="344"/>
      <c r="I52" s="85"/>
      <c r="J52" s="345" t="s">
        <v>79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3">
        <f>'01 - hrubá stavba, bourac...'!J27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86" t="s">
        <v>80</v>
      </c>
      <c r="AR52" s="83"/>
      <c r="AS52" s="87">
        <v>0</v>
      </c>
      <c r="AT52" s="88">
        <f>ROUND(SUM(AV52:AW52),2)</f>
        <v>0</v>
      </c>
      <c r="AU52" s="89" t="e">
        <f>'01 - hrubá stavba, bourac...'!P91</f>
        <v>#REF!</v>
      </c>
      <c r="AV52" s="88">
        <f>'01 - hrubá stavba, bourac...'!J30</f>
        <v>0</v>
      </c>
      <c r="AW52" s="88">
        <f>'01 - hrubá stavba, bourac...'!J31</f>
        <v>0</v>
      </c>
      <c r="AX52" s="88">
        <f>'01 - hrubá stavba, bourac...'!J32</f>
        <v>0</v>
      </c>
      <c r="AY52" s="88">
        <f>'01 - hrubá stavba, bourac...'!J33</f>
        <v>0</v>
      </c>
      <c r="AZ52" s="88">
        <f>'01 - hrubá stavba, bourac...'!F30</f>
        <v>0</v>
      </c>
      <c r="BA52" s="88">
        <f>'01 - hrubá stavba, bourac...'!F31</f>
        <v>0</v>
      </c>
      <c r="BB52" s="88">
        <f>'01 - hrubá stavba, bourac...'!F32</f>
        <v>0</v>
      </c>
      <c r="BC52" s="88">
        <f>'01 - hrubá stavba, bourac...'!F33</f>
        <v>0</v>
      </c>
      <c r="BD52" s="90">
        <f>'01 - hrubá stavba, bourac...'!F34</f>
        <v>0</v>
      </c>
      <c r="BT52" s="91" t="s">
        <v>22</v>
      </c>
      <c r="BV52" s="91" t="s">
        <v>75</v>
      </c>
      <c r="BW52" s="91" t="s">
        <v>81</v>
      </c>
      <c r="BX52" s="91" t="s">
        <v>7</v>
      </c>
      <c r="CL52" s="91" t="s">
        <v>5</v>
      </c>
      <c r="CM52" s="91" t="s">
        <v>22</v>
      </c>
    </row>
    <row r="53" spans="1:91" s="5" customFormat="1" ht="27" customHeight="1">
      <c r="A53" s="82" t="s">
        <v>77</v>
      </c>
      <c r="B53" s="83"/>
      <c r="C53" s="84"/>
      <c r="D53" s="345" t="s">
        <v>82</v>
      </c>
      <c r="E53" s="344"/>
      <c r="F53" s="344"/>
      <c r="G53" s="344"/>
      <c r="H53" s="344"/>
      <c r="I53" s="85"/>
      <c r="J53" s="345" t="s">
        <v>83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3">
        <f>'02 - dokončovací práce'!J27</f>
        <v>0</v>
      </c>
      <c r="AH53" s="344"/>
      <c r="AI53" s="344"/>
      <c r="AJ53" s="344"/>
      <c r="AK53" s="344"/>
      <c r="AL53" s="344"/>
      <c r="AM53" s="344"/>
      <c r="AN53" s="343">
        <f>SUM(AG53,AT53)</f>
        <v>0</v>
      </c>
      <c r="AO53" s="344"/>
      <c r="AP53" s="344"/>
      <c r="AQ53" s="86" t="s">
        <v>80</v>
      </c>
      <c r="AR53" s="83"/>
      <c r="AS53" s="92">
        <v>0</v>
      </c>
      <c r="AT53" s="93">
        <f>ROUND(SUM(AV53:AW53),2)</f>
        <v>0</v>
      </c>
      <c r="AU53" s="94" t="e">
        <f>'02 - dokončovací práce'!P88</f>
        <v>#REF!</v>
      </c>
      <c r="AV53" s="93">
        <f>'02 - dokončovací práce'!J30</f>
        <v>0</v>
      </c>
      <c r="AW53" s="93">
        <f>'02 - dokončovací práce'!J31</f>
        <v>0</v>
      </c>
      <c r="AX53" s="93">
        <f>'02 - dokončovací práce'!J32</f>
        <v>0</v>
      </c>
      <c r="AY53" s="93">
        <f>'02 - dokončovací práce'!J33</f>
        <v>0</v>
      </c>
      <c r="AZ53" s="93">
        <f>'02 - dokončovací práce'!F30</f>
        <v>0</v>
      </c>
      <c r="BA53" s="93">
        <f>'02 - dokončovací práce'!F31</f>
        <v>0</v>
      </c>
      <c r="BB53" s="93">
        <f>'02 - dokončovací práce'!F32</f>
        <v>0</v>
      </c>
      <c r="BC53" s="93">
        <f>'02 - dokončovací práce'!F33</f>
        <v>0</v>
      </c>
      <c r="BD53" s="95">
        <f>'02 - dokončovací práce'!F34</f>
        <v>0</v>
      </c>
      <c r="BT53" s="91" t="s">
        <v>22</v>
      </c>
      <c r="BV53" s="91" t="s">
        <v>75</v>
      </c>
      <c r="BW53" s="91" t="s">
        <v>84</v>
      </c>
      <c r="BX53" s="91" t="s">
        <v>7</v>
      </c>
      <c r="CL53" s="91" t="s">
        <v>5</v>
      </c>
      <c r="CM53" s="91" t="s">
        <v>22</v>
      </c>
    </row>
    <row r="54" spans="2:44" s="1" customFormat="1" ht="30" customHeight="1">
      <c r="B54" s="38"/>
      <c r="AR54" s="38"/>
    </row>
    <row r="55" spans="2:44" s="1" customFormat="1" ht="6.7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38"/>
    </row>
  </sheetData>
  <sheetProtection formatCells="0" formatColumns="0" formatRows="0" insertColumns="0" insertRows="0" insertHyperlinks="0" deleteColumns="0" deleteRows="0" sort="0" autoFilter="0" pivotTables="0"/>
  <mergeCells count="45"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M44:AN44"/>
    <mergeCell ref="AN49:AP49"/>
    <mergeCell ref="AN52:AP52"/>
    <mergeCell ref="AG52:AM52"/>
    <mergeCell ref="D52:H52"/>
    <mergeCell ref="J52:AF52"/>
    <mergeCell ref="L42:AO42"/>
    <mergeCell ref="AR2:BE2"/>
    <mergeCell ref="AM46:AP46"/>
    <mergeCell ref="AS46:AT48"/>
    <mergeCell ref="BE5:BE32"/>
    <mergeCell ref="X32:AB32"/>
    <mergeCell ref="L29:O29"/>
    <mergeCell ref="W29:AE29"/>
    <mergeCell ref="AK29:AO29"/>
    <mergeCell ref="L30:O30"/>
    <mergeCell ref="W30:AE30"/>
    <mergeCell ref="AK30:AO30"/>
    <mergeCell ref="AK32:AO32"/>
    <mergeCell ref="L28:O28"/>
    <mergeCell ref="W28:AE28"/>
    <mergeCell ref="AK28:AO28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5:AE25"/>
    <mergeCell ref="AK25:AO25"/>
    <mergeCell ref="L26:O26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hrubá stavba, bourac...'!C2" tooltip="01 - hrubá stavba, bourac..." display="/"/>
    <hyperlink ref="A53" location="'02 - dokončovací práce'!C2" tooltip="02 - dokončovací práce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tabSelected="1" zoomScalePageLayoutView="0" workbookViewId="0" topLeftCell="B1">
      <pane ySplit="1" topLeftCell="A92" activePane="bottomLeft" state="frozen"/>
      <selection pane="topLeft" activeCell="B1" sqref="B1"/>
      <selection pane="bottomLeft" activeCell="H125" sqref="H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85</v>
      </c>
      <c r="G1" s="348" t="s">
        <v>86</v>
      </c>
      <c r="H1" s="348"/>
      <c r="I1" s="100"/>
      <c r="J1" s="99" t="s">
        <v>87</v>
      </c>
      <c r="K1" s="98" t="s">
        <v>88</v>
      </c>
      <c r="L1" s="99" t="s">
        <v>89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1" t="s">
        <v>81</v>
      </c>
    </row>
    <row r="3" spans="2:46" ht="6.7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22</v>
      </c>
    </row>
    <row r="4" spans="2:46" ht="36.75" customHeight="1">
      <c r="B4" s="25"/>
      <c r="C4" s="26"/>
      <c r="D4" s="27" t="s">
        <v>90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5">
      <c r="B6" s="25"/>
      <c r="C6" s="26"/>
      <c r="D6" s="33" t="s">
        <v>18</v>
      </c>
      <c r="E6" s="26"/>
      <c r="F6" s="26"/>
      <c r="G6" s="26"/>
      <c r="H6" s="26"/>
      <c r="I6" s="102"/>
      <c r="J6" s="26"/>
      <c r="K6" s="28"/>
    </row>
    <row r="7" spans="2:11" ht="22.5" customHeight="1">
      <c r="B7" s="25"/>
      <c r="C7" s="26"/>
      <c r="D7" s="26"/>
      <c r="E7" s="349" t="str">
        <f>'Rekapitulace stavby'!K6</f>
        <v>VÚRV Bourání a stavba nových skleníků se sklady - 1.FÁZE STAVBENÍ ČÁST A VENKOVNÍ INFRASTRUKTURA</v>
      </c>
      <c r="F7" s="318"/>
      <c r="G7" s="318"/>
      <c r="H7" s="318"/>
      <c r="I7" s="102"/>
      <c r="J7" s="26"/>
      <c r="K7" s="28"/>
    </row>
    <row r="8" spans="2:11" s="1" customFormat="1" ht="15">
      <c r="B8" s="38"/>
      <c r="C8" s="39"/>
      <c r="D8" s="33" t="s">
        <v>91</v>
      </c>
      <c r="E8" s="39"/>
      <c r="F8" s="39"/>
      <c r="G8" s="39"/>
      <c r="H8" s="39"/>
      <c r="I8" s="103"/>
      <c r="J8" s="39"/>
      <c r="K8" s="42"/>
    </row>
    <row r="9" spans="2:11" s="1" customFormat="1" ht="36.75" customHeight="1">
      <c r="B9" s="38"/>
      <c r="C9" s="39"/>
      <c r="D9" s="39"/>
      <c r="E9" s="350" t="s">
        <v>92</v>
      </c>
      <c r="F9" s="316"/>
      <c r="G9" s="316"/>
      <c r="H9" s="316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25" customHeight="1">
      <c r="B11" s="38"/>
      <c r="C11" s="39"/>
      <c r="D11" s="33" t="s">
        <v>20</v>
      </c>
      <c r="E11" s="39"/>
      <c r="F11" s="34" t="s">
        <v>5</v>
      </c>
      <c r="G11" s="39"/>
      <c r="H11" s="39"/>
      <c r="I11" s="104" t="s">
        <v>21</v>
      </c>
      <c r="J11" s="34" t="s">
        <v>5</v>
      </c>
      <c r="K11" s="42"/>
    </row>
    <row r="12" spans="2:11" s="1" customFormat="1" ht="14.25" customHeight="1">
      <c r="B12" s="38"/>
      <c r="C12" s="39"/>
      <c r="D12" s="33" t="s">
        <v>23</v>
      </c>
      <c r="E12" s="39"/>
      <c r="F12" s="34" t="s">
        <v>24</v>
      </c>
      <c r="G12" s="39"/>
      <c r="H12" s="39"/>
      <c r="I12" s="104" t="s">
        <v>25</v>
      </c>
      <c r="J12" s="105">
        <v>43742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25" customHeight="1">
      <c r="B14" s="38"/>
      <c r="C14" s="39"/>
      <c r="D14" s="33" t="s">
        <v>29</v>
      </c>
      <c r="E14" s="39"/>
      <c r="F14" s="39"/>
      <c r="G14" s="39"/>
      <c r="H14" s="39"/>
      <c r="I14" s="104" t="s">
        <v>30</v>
      </c>
      <c r="J14" s="34" t="s">
        <v>5</v>
      </c>
      <c r="K14" s="42"/>
    </row>
    <row r="15" spans="2:11" s="1" customFormat="1" ht="18" customHeight="1">
      <c r="B15" s="38"/>
      <c r="C15" s="39"/>
      <c r="D15" s="39"/>
      <c r="E15" s="34" t="s">
        <v>93</v>
      </c>
      <c r="F15" s="39"/>
      <c r="G15" s="39"/>
      <c r="H15" s="39"/>
      <c r="I15" s="104" t="s">
        <v>32</v>
      </c>
      <c r="J15" s="34" t="s">
        <v>5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25" customHeight="1">
      <c r="B17" s="38"/>
      <c r="C17" s="39"/>
      <c r="D17" s="33" t="s">
        <v>33</v>
      </c>
      <c r="E17" s="39"/>
      <c r="F17" s="39"/>
      <c r="G17" s="39"/>
      <c r="H17" s="39"/>
      <c r="I17" s="104" t="s">
        <v>30</v>
      </c>
      <c r="J17" s="34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4">
        <f>IF('Rekapitulace stavby'!E14="Vyplň údaj","",IF('Rekapitulace stavby'!E14="","",'Rekapitulace stavby'!E14))</f>
      </c>
      <c r="F18" s="39"/>
      <c r="G18" s="39"/>
      <c r="H18" s="39"/>
      <c r="I18" s="104" t="s">
        <v>32</v>
      </c>
      <c r="J18" s="34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25" customHeight="1">
      <c r="B20" s="38"/>
      <c r="C20" s="39"/>
      <c r="D20" s="33" t="s">
        <v>35</v>
      </c>
      <c r="E20" s="39"/>
      <c r="F20" s="39"/>
      <c r="G20" s="39"/>
      <c r="H20" s="39"/>
      <c r="I20" s="104" t="s">
        <v>30</v>
      </c>
      <c r="J20" s="34" t="s">
        <v>5</v>
      </c>
      <c r="K20" s="42"/>
    </row>
    <row r="21" spans="2:11" s="1" customFormat="1" ht="18" customHeight="1">
      <c r="B21" s="38"/>
      <c r="C21" s="39"/>
      <c r="D21" s="39"/>
      <c r="E21" s="34" t="s">
        <v>36</v>
      </c>
      <c r="F21" s="39"/>
      <c r="G21" s="39"/>
      <c r="H21" s="39"/>
      <c r="I21" s="104" t="s">
        <v>32</v>
      </c>
      <c r="J21" s="34" t="s">
        <v>5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25" customHeight="1">
      <c r="B23" s="38"/>
      <c r="C23" s="39"/>
      <c r="D23" s="33" t="s">
        <v>38</v>
      </c>
      <c r="E23" s="39"/>
      <c r="F23" s="39"/>
      <c r="G23" s="39"/>
      <c r="H23" s="39"/>
      <c r="I23" s="103"/>
      <c r="J23" s="39"/>
      <c r="K23" s="42"/>
    </row>
    <row r="24" spans="2:11" s="6" customFormat="1" ht="22.5" customHeight="1">
      <c r="B24" s="106"/>
      <c r="C24" s="107"/>
      <c r="D24" s="107"/>
      <c r="E24" s="321" t="s">
        <v>5</v>
      </c>
      <c r="F24" s="351"/>
      <c r="G24" s="351"/>
      <c r="H24" s="351"/>
      <c r="I24" s="108"/>
      <c r="J24" s="107"/>
      <c r="K24" s="109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75" customHeight="1">
      <c r="B26" s="38"/>
      <c r="C26" s="39"/>
      <c r="D26" s="66"/>
      <c r="E26" s="66"/>
      <c r="F26" s="66"/>
      <c r="G26" s="66"/>
      <c r="H26" s="66"/>
      <c r="I26" s="110"/>
      <c r="J26" s="66"/>
      <c r="K26" s="111"/>
    </row>
    <row r="27" spans="2:11" s="1" customFormat="1" ht="24.75" customHeight="1">
      <c r="B27" s="38"/>
      <c r="C27" s="39"/>
      <c r="D27" s="112" t="s">
        <v>39</v>
      </c>
      <c r="E27" s="39"/>
      <c r="F27" s="39"/>
      <c r="G27" s="39"/>
      <c r="H27" s="39"/>
      <c r="I27" s="103"/>
      <c r="J27" s="113">
        <f>ROUND(J91,2)</f>
        <v>0</v>
      </c>
      <c r="K27" s="42"/>
    </row>
    <row r="28" spans="2:11" s="1" customFormat="1" ht="6.75" customHeight="1">
      <c r="B28" s="38"/>
      <c r="C28" s="39"/>
      <c r="D28" s="66"/>
      <c r="E28" s="66"/>
      <c r="F28" s="66"/>
      <c r="G28" s="66"/>
      <c r="H28" s="66"/>
      <c r="I28" s="110"/>
      <c r="J28" s="66"/>
      <c r="K28" s="111"/>
    </row>
    <row r="29" spans="2:11" s="1" customFormat="1" ht="14.25" customHeight="1">
      <c r="B29" s="38"/>
      <c r="C29" s="39"/>
      <c r="D29" s="39"/>
      <c r="E29" s="39"/>
      <c r="F29" s="43" t="s">
        <v>41</v>
      </c>
      <c r="G29" s="39"/>
      <c r="H29" s="39"/>
      <c r="I29" s="114" t="s">
        <v>40</v>
      </c>
      <c r="J29" s="43" t="s">
        <v>42</v>
      </c>
      <c r="K29" s="42"/>
    </row>
    <row r="30" spans="2:11" s="1" customFormat="1" ht="14.25" customHeight="1">
      <c r="B30" s="38"/>
      <c r="C30" s="39"/>
      <c r="D30" s="46" t="s">
        <v>43</v>
      </c>
      <c r="E30" s="46" t="s">
        <v>44</v>
      </c>
      <c r="F30" s="115">
        <f>ROUND(SUM(BE91:BE167),2)</f>
        <v>0</v>
      </c>
      <c r="G30" s="39"/>
      <c r="H30" s="39"/>
      <c r="I30" s="116">
        <v>0.21</v>
      </c>
      <c r="J30" s="115">
        <f>ROUND(ROUND((SUM(BE91:BE167)),2)*I30,2)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45</v>
      </c>
      <c r="F31" s="115">
        <f>ROUND(SUM(BF91:BF167),2)</f>
        <v>0</v>
      </c>
      <c r="G31" s="39"/>
      <c r="H31" s="39"/>
      <c r="I31" s="116">
        <v>0.15</v>
      </c>
      <c r="J31" s="115">
        <f>ROUND(ROUND((SUM(BF91:BF167)),2)*I31,2)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46</v>
      </c>
      <c r="F32" s="115">
        <f>ROUND(SUM(BG91:BG167),2)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47</v>
      </c>
      <c r="F33" s="115">
        <f>ROUND(SUM(BH91:BH167),2)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48</v>
      </c>
      <c r="F34" s="115">
        <f>ROUND(SUM(BI91:BI167),2)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4.75" customHeight="1">
      <c r="B36" s="38"/>
      <c r="C36" s="48"/>
      <c r="D36" s="49" t="s">
        <v>49</v>
      </c>
      <c r="E36" s="50"/>
      <c r="F36" s="50"/>
      <c r="G36" s="117" t="s">
        <v>50</v>
      </c>
      <c r="H36" s="51" t="s">
        <v>51</v>
      </c>
      <c r="I36" s="118"/>
      <c r="J36" s="52">
        <f>SUM(J27:J34)</f>
        <v>0</v>
      </c>
      <c r="K36" s="119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20"/>
      <c r="J37" s="55"/>
      <c r="K37" s="56"/>
    </row>
    <row r="41" spans="2:11" s="1" customFormat="1" ht="6.75" customHeight="1">
      <c r="B41" s="57"/>
      <c r="C41" s="58"/>
      <c r="D41" s="58"/>
      <c r="E41" s="58"/>
      <c r="F41" s="58"/>
      <c r="G41" s="58"/>
      <c r="H41" s="58"/>
      <c r="I41" s="121"/>
      <c r="J41" s="58"/>
      <c r="K41" s="122"/>
    </row>
    <row r="42" spans="2:11" s="1" customFormat="1" ht="36.75" customHeight="1">
      <c r="B42" s="38"/>
      <c r="C42" s="27" t="s">
        <v>94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25" customHeight="1">
      <c r="B44" s="38"/>
      <c r="C44" s="33" t="s">
        <v>18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22.5" customHeight="1">
      <c r="B45" s="38"/>
      <c r="C45" s="39"/>
      <c r="D45" s="39"/>
      <c r="E45" s="349" t="str">
        <f>E7</f>
        <v>VÚRV Bourání a stavba nových skleníků se sklady - 1.FÁZE STAVBENÍ ČÁST A VENKOVNÍ INFRASTRUKTURA</v>
      </c>
      <c r="F45" s="316"/>
      <c r="G45" s="316"/>
      <c r="H45" s="316"/>
      <c r="I45" s="103"/>
      <c r="J45" s="39"/>
      <c r="K45" s="42"/>
    </row>
    <row r="46" spans="2:11" s="1" customFormat="1" ht="14.25" customHeight="1">
      <c r="B46" s="38"/>
      <c r="C46" s="33" t="s">
        <v>91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01 - hrubá stavba, bourací práce</v>
      </c>
      <c r="F47" s="316"/>
      <c r="G47" s="316"/>
      <c r="H47" s="316"/>
      <c r="I47" s="103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3" t="s">
        <v>23</v>
      </c>
      <c r="D49" s="39"/>
      <c r="E49" s="39"/>
      <c r="F49" s="34" t="str">
        <f>F12</f>
        <v>DRNOVSKÁ 507/73, PRAHA RUZYNĚ, PARCELA  Č.1266/1  K.Ú. RUZYNĚ</v>
      </c>
      <c r="G49" s="39"/>
      <c r="H49" s="39"/>
      <c r="I49" s="104" t="s">
        <v>25</v>
      </c>
      <c r="J49" s="342">
        <v>43742</v>
      </c>
      <c r="K49" s="33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5">
      <c r="B51" s="38"/>
      <c r="C51" s="33" t="s">
        <v>29</v>
      </c>
      <c r="D51" s="39"/>
      <c r="E51" s="39"/>
      <c r="F51" s="34" t="str">
        <f>E15</f>
        <v>VÚRV v.i.v., DRNOVSKÁ 507/73, PRAHA RUZYNĚ</v>
      </c>
      <c r="G51" s="39"/>
      <c r="H51" s="39"/>
      <c r="I51" s="104" t="s">
        <v>35</v>
      </c>
      <c r="J51" s="34" t="str">
        <f>E21</f>
        <v>Ing. Arch. Luděk Obal</v>
      </c>
      <c r="K51" s="42"/>
    </row>
    <row r="52" spans="2:11" s="1" customFormat="1" ht="14.25" customHeight="1">
      <c r="B52" s="38"/>
      <c r="C52" s="33" t="s">
        <v>33</v>
      </c>
      <c r="D52" s="39"/>
      <c r="E52" s="39"/>
      <c r="F52" s="34">
        <f>IF(E18="","",E18)</f>
      </c>
      <c r="G52" s="39"/>
      <c r="H52" s="39"/>
      <c r="I52" s="103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3" t="s">
        <v>95</v>
      </c>
      <c r="D54" s="48"/>
      <c r="E54" s="48"/>
      <c r="F54" s="48"/>
      <c r="G54" s="48"/>
      <c r="H54" s="48"/>
      <c r="I54" s="124"/>
      <c r="J54" s="125" t="s">
        <v>96</v>
      </c>
      <c r="K54" s="53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26" t="s">
        <v>97</v>
      </c>
      <c r="D56" s="39"/>
      <c r="E56" s="39"/>
      <c r="F56" s="39"/>
      <c r="G56" s="39"/>
      <c r="H56" s="39"/>
      <c r="I56" s="103"/>
      <c r="J56" s="113">
        <f>J91</f>
        <v>0</v>
      </c>
      <c r="K56" s="42"/>
      <c r="AU56" s="21" t="s">
        <v>98</v>
      </c>
    </row>
    <row r="57" spans="2:11" s="7" customFormat="1" ht="24.75" customHeight="1">
      <c r="B57" s="127"/>
      <c r="C57" s="128"/>
      <c r="D57" s="129" t="s">
        <v>99</v>
      </c>
      <c r="E57" s="130"/>
      <c r="F57" s="130"/>
      <c r="G57" s="130"/>
      <c r="H57" s="130"/>
      <c r="I57" s="131"/>
      <c r="J57" s="132">
        <f>J92</f>
        <v>0</v>
      </c>
      <c r="K57" s="133"/>
    </row>
    <row r="58" spans="2:11" s="8" customFormat="1" ht="19.5" customHeight="1">
      <c r="B58" s="134"/>
      <c r="C58" s="135"/>
      <c r="D58" s="136" t="s">
        <v>100</v>
      </c>
      <c r="E58" s="137"/>
      <c r="F58" s="137"/>
      <c r="G58" s="137"/>
      <c r="H58" s="137"/>
      <c r="I58" s="138"/>
      <c r="J58" s="139">
        <f>J93</f>
        <v>0</v>
      </c>
      <c r="K58" s="140"/>
    </row>
    <row r="59" spans="2:11" s="8" customFormat="1" ht="19.5" customHeight="1">
      <c r="B59" s="134"/>
      <c r="C59" s="135"/>
      <c r="D59" s="136" t="s">
        <v>101</v>
      </c>
      <c r="E59" s="137"/>
      <c r="F59" s="137"/>
      <c r="G59" s="137"/>
      <c r="H59" s="137"/>
      <c r="I59" s="138"/>
      <c r="J59" s="139">
        <f>J108</f>
        <v>0</v>
      </c>
      <c r="K59" s="140"/>
    </row>
    <row r="60" spans="2:11" s="8" customFormat="1" ht="19.5" customHeight="1">
      <c r="B60" s="134"/>
      <c r="C60" s="135"/>
      <c r="D60" s="136" t="s">
        <v>102</v>
      </c>
      <c r="E60" s="137"/>
      <c r="F60" s="137"/>
      <c r="G60" s="137"/>
      <c r="H60" s="137"/>
      <c r="I60" s="138"/>
      <c r="J60" s="139">
        <f>J112</f>
        <v>0</v>
      </c>
      <c r="K60" s="140"/>
    </row>
    <row r="61" spans="2:11" s="8" customFormat="1" ht="19.5" customHeight="1">
      <c r="B61" s="134"/>
      <c r="C61" s="135"/>
      <c r="D61" s="136" t="s">
        <v>103</v>
      </c>
      <c r="E61" s="137"/>
      <c r="F61" s="137"/>
      <c r="G61" s="137"/>
      <c r="H61" s="137"/>
      <c r="I61" s="138"/>
      <c r="J61" s="139">
        <f>J122</f>
        <v>0</v>
      </c>
      <c r="K61" s="140"/>
    </row>
    <row r="62" spans="2:11" s="8" customFormat="1" ht="19.5" customHeight="1">
      <c r="B62" s="134"/>
      <c r="C62" s="135"/>
      <c r="D62" s="136" t="s">
        <v>104</v>
      </c>
      <c r="E62" s="137"/>
      <c r="F62" s="137"/>
      <c r="G62" s="137"/>
      <c r="H62" s="137"/>
      <c r="I62" s="138"/>
      <c r="J62" s="139">
        <f>J128</f>
        <v>0</v>
      </c>
      <c r="K62" s="140"/>
    </row>
    <row r="63" spans="2:11" s="8" customFormat="1" ht="19.5" customHeight="1">
      <c r="B63" s="134"/>
      <c r="C63" s="135"/>
      <c r="D63" s="136" t="s">
        <v>105</v>
      </c>
      <c r="E63" s="137"/>
      <c r="F63" s="137"/>
      <c r="G63" s="137"/>
      <c r="H63" s="137"/>
      <c r="I63" s="138"/>
      <c r="J63" s="139">
        <f>J139</f>
        <v>0</v>
      </c>
      <c r="K63" s="140"/>
    </row>
    <row r="64" spans="2:11" s="8" customFormat="1" ht="19.5" customHeight="1">
      <c r="B64" s="134"/>
      <c r="C64" s="135"/>
      <c r="D64" s="136" t="s">
        <v>106</v>
      </c>
      <c r="E64" s="137"/>
      <c r="F64" s="137"/>
      <c r="G64" s="137"/>
      <c r="H64" s="137"/>
      <c r="I64" s="138"/>
      <c r="J64" s="139">
        <f>J149</f>
        <v>0</v>
      </c>
      <c r="K64" s="140"/>
    </row>
    <row r="65" spans="2:11" s="7" customFormat="1" ht="24.75" customHeight="1">
      <c r="B65" s="127"/>
      <c r="C65" s="128"/>
      <c r="D65" s="129" t="s">
        <v>107</v>
      </c>
      <c r="E65" s="130"/>
      <c r="F65" s="130"/>
      <c r="G65" s="130"/>
      <c r="H65" s="130"/>
      <c r="I65" s="131"/>
      <c r="J65" s="132">
        <f>J151</f>
        <v>0</v>
      </c>
      <c r="K65" s="133"/>
    </row>
    <row r="66" spans="2:11" s="8" customFormat="1" ht="19.5" customHeight="1">
      <c r="B66" s="134"/>
      <c r="C66" s="135"/>
      <c r="D66" s="136" t="s">
        <v>108</v>
      </c>
      <c r="E66" s="137"/>
      <c r="F66" s="137"/>
      <c r="G66" s="137"/>
      <c r="H66" s="137"/>
      <c r="I66" s="138"/>
      <c r="J66" s="139">
        <f>J152</f>
        <v>0</v>
      </c>
      <c r="K66" s="140"/>
    </row>
    <row r="67" spans="2:11" s="8" customFormat="1" ht="19.5" customHeight="1">
      <c r="B67" s="134"/>
      <c r="C67" s="135"/>
      <c r="D67" s="136" t="s">
        <v>109</v>
      </c>
      <c r="E67" s="137"/>
      <c r="F67" s="137"/>
      <c r="G67" s="137"/>
      <c r="H67" s="137"/>
      <c r="I67" s="138"/>
      <c r="J67" s="139">
        <f>J159</f>
        <v>0</v>
      </c>
      <c r="K67" s="140"/>
    </row>
    <row r="68" spans="2:11" s="8" customFormat="1" ht="19.5" customHeight="1">
      <c r="B68" s="134"/>
      <c r="C68" s="135"/>
      <c r="D68" s="136" t="s">
        <v>110</v>
      </c>
      <c r="E68" s="137"/>
      <c r="F68" s="137"/>
      <c r="G68" s="137"/>
      <c r="H68" s="137"/>
      <c r="I68" s="138"/>
      <c r="J68" s="139">
        <f>J161</f>
        <v>0</v>
      </c>
      <c r="K68" s="140"/>
    </row>
    <row r="69" spans="2:11" s="8" customFormat="1" ht="19.5" customHeight="1">
      <c r="B69" s="134"/>
      <c r="C69" s="135"/>
      <c r="D69" s="136" t="s">
        <v>111</v>
      </c>
      <c r="E69" s="137"/>
      <c r="F69" s="137"/>
      <c r="G69" s="137"/>
      <c r="H69" s="137"/>
      <c r="I69" s="138"/>
      <c r="J69" s="139">
        <f>J163</f>
        <v>0</v>
      </c>
      <c r="K69" s="140"/>
    </row>
    <row r="70" spans="2:11" s="7" customFormat="1" ht="24.75" customHeight="1">
      <c r="B70" s="127"/>
      <c r="C70" s="128"/>
      <c r="D70" s="129" t="s">
        <v>112</v>
      </c>
      <c r="E70" s="130"/>
      <c r="F70" s="130"/>
      <c r="G70" s="130"/>
      <c r="H70" s="130"/>
      <c r="I70" s="131"/>
      <c r="J70" s="132">
        <f>J165</f>
        <v>0</v>
      </c>
      <c r="K70" s="133"/>
    </row>
    <row r="71" spans="2:11" s="8" customFormat="1" ht="19.5" customHeight="1">
      <c r="B71" s="134"/>
      <c r="C71" s="135"/>
      <c r="D71" s="136" t="s">
        <v>113</v>
      </c>
      <c r="E71" s="137"/>
      <c r="F71" s="137"/>
      <c r="G71" s="137"/>
      <c r="H71" s="137"/>
      <c r="I71" s="138"/>
      <c r="J71" s="139">
        <f>J166</f>
        <v>0</v>
      </c>
      <c r="K71" s="140"/>
    </row>
    <row r="72" spans="2:11" s="1" customFormat="1" ht="21.75" customHeight="1">
      <c r="B72" s="38"/>
      <c r="C72" s="39"/>
      <c r="D72" s="39"/>
      <c r="E72" s="39"/>
      <c r="F72" s="39"/>
      <c r="G72" s="39"/>
      <c r="H72" s="39"/>
      <c r="I72" s="103"/>
      <c r="J72" s="39"/>
      <c r="K72" s="42"/>
    </row>
    <row r="73" spans="2:11" s="1" customFormat="1" ht="6.75" customHeight="1">
      <c r="B73" s="54"/>
      <c r="C73" s="55"/>
      <c r="D73" s="55"/>
      <c r="E73" s="55"/>
      <c r="F73" s="55"/>
      <c r="G73" s="55"/>
      <c r="H73" s="55"/>
      <c r="I73" s="120"/>
      <c r="J73" s="55"/>
      <c r="K73" s="56"/>
    </row>
    <row r="77" spans="2:12" s="1" customFormat="1" ht="6.75" customHeight="1">
      <c r="B77" s="57"/>
      <c r="C77" s="58"/>
      <c r="D77" s="58"/>
      <c r="E77" s="58"/>
      <c r="F77" s="58"/>
      <c r="G77" s="58"/>
      <c r="H77" s="58"/>
      <c r="I77" s="121"/>
      <c r="J77" s="58"/>
      <c r="K77" s="58"/>
      <c r="L77" s="38"/>
    </row>
    <row r="78" spans="2:12" s="1" customFormat="1" ht="36.75" customHeight="1">
      <c r="B78" s="38"/>
      <c r="C78" s="59" t="s">
        <v>114</v>
      </c>
      <c r="L78" s="38"/>
    </row>
    <row r="79" spans="2:12" s="1" customFormat="1" ht="6.75" customHeight="1">
      <c r="B79" s="38"/>
      <c r="L79" s="38"/>
    </row>
    <row r="80" spans="2:12" s="1" customFormat="1" ht="14.25" customHeight="1">
      <c r="B80" s="38"/>
      <c r="C80" s="61" t="s">
        <v>18</v>
      </c>
      <c r="L80" s="38"/>
    </row>
    <row r="81" spans="2:12" s="1" customFormat="1" ht="22.5" customHeight="1">
      <c r="B81" s="38"/>
      <c r="E81" s="352" t="str">
        <f>E7</f>
        <v>VÚRV Bourání a stavba nových skleníků se sklady - 1.FÁZE STAVBENÍ ČÁST A VENKOVNÍ INFRASTRUKTURA</v>
      </c>
      <c r="F81" s="332"/>
      <c r="G81" s="332"/>
      <c r="H81" s="332"/>
      <c r="L81" s="38"/>
    </row>
    <row r="82" spans="2:12" s="1" customFormat="1" ht="14.25" customHeight="1">
      <c r="B82" s="38"/>
      <c r="C82" s="61" t="s">
        <v>91</v>
      </c>
      <c r="L82" s="38"/>
    </row>
    <row r="83" spans="2:12" s="1" customFormat="1" ht="23.25" customHeight="1">
      <c r="B83" s="38"/>
      <c r="E83" s="327" t="str">
        <f>E9</f>
        <v>01 - hrubá stavba, bourací práce</v>
      </c>
      <c r="F83" s="332"/>
      <c r="G83" s="332"/>
      <c r="H83" s="332"/>
      <c r="L83" s="38"/>
    </row>
    <row r="84" spans="2:12" s="1" customFormat="1" ht="6.75" customHeight="1">
      <c r="B84" s="38"/>
      <c r="L84" s="38"/>
    </row>
    <row r="85" spans="2:12" s="1" customFormat="1" ht="18" customHeight="1">
      <c r="B85" s="38"/>
      <c r="C85" s="61" t="s">
        <v>23</v>
      </c>
      <c r="F85" s="141" t="str">
        <f>F12</f>
        <v>DRNOVSKÁ 507/73, PRAHA RUZYNĚ, PARCELA  Č.1266/1  K.Ú. RUZYNĚ</v>
      </c>
      <c r="I85" s="142" t="s">
        <v>25</v>
      </c>
      <c r="J85" s="65">
        <f>IF(J12="","",J12)</f>
        <v>43742</v>
      </c>
      <c r="L85" s="38"/>
    </row>
    <row r="86" spans="2:12" s="1" customFormat="1" ht="6.75" customHeight="1">
      <c r="B86" s="38"/>
      <c r="L86" s="38"/>
    </row>
    <row r="87" spans="2:12" s="1" customFormat="1" ht="15">
      <c r="B87" s="38"/>
      <c r="C87" s="61" t="s">
        <v>29</v>
      </c>
      <c r="F87" s="141" t="str">
        <f>E15</f>
        <v>VÚRV v.i.v., DRNOVSKÁ 507/73, PRAHA RUZYNĚ</v>
      </c>
      <c r="I87" s="142" t="s">
        <v>35</v>
      </c>
      <c r="J87" s="141" t="str">
        <f>E21</f>
        <v>Ing. Arch. Luděk Obal</v>
      </c>
      <c r="L87" s="38"/>
    </row>
    <row r="88" spans="2:12" s="1" customFormat="1" ht="14.25" customHeight="1">
      <c r="B88" s="38"/>
      <c r="C88" s="61" t="s">
        <v>33</v>
      </c>
      <c r="F88" s="141">
        <f>IF(E18="","",E18)</f>
      </c>
      <c r="L88" s="38"/>
    </row>
    <row r="89" spans="2:12" s="1" customFormat="1" ht="9.75" customHeight="1">
      <c r="B89" s="38"/>
      <c r="L89" s="38"/>
    </row>
    <row r="90" spans="2:20" s="9" customFormat="1" ht="29.25" customHeight="1">
      <c r="B90" s="143"/>
      <c r="C90" s="144" t="s">
        <v>115</v>
      </c>
      <c r="D90" s="145" t="s">
        <v>58</v>
      </c>
      <c r="E90" s="145" t="s">
        <v>54</v>
      </c>
      <c r="F90" s="145" t="s">
        <v>116</v>
      </c>
      <c r="G90" s="145" t="s">
        <v>117</v>
      </c>
      <c r="H90" s="145" t="s">
        <v>118</v>
      </c>
      <c r="I90" s="146" t="s">
        <v>119</v>
      </c>
      <c r="J90" s="145" t="s">
        <v>96</v>
      </c>
      <c r="K90" s="147" t="s">
        <v>120</v>
      </c>
      <c r="L90" s="143"/>
      <c r="M90" s="70" t="s">
        <v>121</v>
      </c>
      <c r="N90" s="71" t="s">
        <v>43</v>
      </c>
      <c r="O90" s="71" t="s">
        <v>122</v>
      </c>
      <c r="P90" s="71" t="s">
        <v>123</v>
      </c>
      <c r="Q90" s="71" t="s">
        <v>124</v>
      </c>
      <c r="R90" s="71" t="s">
        <v>125</v>
      </c>
      <c r="S90" s="71" t="s">
        <v>126</v>
      </c>
      <c r="T90" s="72" t="s">
        <v>127</v>
      </c>
    </row>
    <row r="91" spans="2:63" s="1" customFormat="1" ht="29.25" customHeight="1">
      <c r="B91" s="38"/>
      <c r="C91" s="74" t="s">
        <v>97</v>
      </c>
      <c r="J91" s="148">
        <f>SUM(J92+J151+J165)</f>
        <v>0</v>
      </c>
      <c r="L91" s="38"/>
      <c r="M91" s="73"/>
      <c r="N91" s="66"/>
      <c r="O91" s="66"/>
      <c r="P91" s="149" t="e">
        <f>P92+#REF!+P165</f>
        <v>#REF!</v>
      </c>
      <c r="Q91" s="66"/>
      <c r="R91" s="149" t="e">
        <f>R92+#REF!+R165</f>
        <v>#REF!</v>
      </c>
      <c r="S91" s="66"/>
      <c r="T91" s="150" t="e">
        <f>T92+#REF!+T165</f>
        <v>#REF!</v>
      </c>
      <c r="AT91" s="21" t="s">
        <v>72</v>
      </c>
      <c r="AU91" s="21" t="s">
        <v>98</v>
      </c>
      <c r="BK91" s="151" t="e">
        <f>BK92+#REF!+BK165</f>
        <v>#REF!</v>
      </c>
    </row>
    <row r="92" spans="2:63" s="10" customFormat="1" ht="36.75" customHeight="1">
      <c r="B92" s="152"/>
      <c r="D92" s="153" t="s">
        <v>72</v>
      </c>
      <c r="E92" s="154" t="s">
        <v>128</v>
      </c>
      <c r="F92" s="154" t="s">
        <v>129</v>
      </c>
      <c r="I92" s="155"/>
      <c r="J92" s="156">
        <f>SUM(J93+J108+J112+J122+J128+J139+J149)</f>
        <v>0</v>
      </c>
      <c r="L92" s="152"/>
      <c r="M92" s="157"/>
      <c r="N92" s="158"/>
      <c r="O92" s="158"/>
      <c r="P92" s="159">
        <f>P93+P108+P112+P122+P128+P139+P149</f>
        <v>0</v>
      </c>
      <c r="Q92" s="158"/>
      <c r="R92" s="159">
        <f>R93+R108+R112+R122+R128+R139+R149</f>
        <v>785.166406989</v>
      </c>
      <c r="S92" s="158"/>
      <c r="T92" s="160">
        <f>T93+T108+T112+T122+T128+T139+T149</f>
        <v>1893.1935000000003</v>
      </c>
      <c r="AR92" s="153" t="s">
        <v>22</v>
      </c>
      <c r="AT92" s="161" t="s">
        <v>72</v>
      </c>
      <c r="AU92" s="161" t="s">
        <v>73</v>
      </c>
      <c r="AY92" s="153" t="s">
        <v>130</v>
      </c>
      <c r="BK92" s="162">
        <f>BK93+BK108+BK112+BK122+BK128+BK139+BK149</f>
        <v>0</v>
      </c>
    </row>
    <row r="93" spans="2:63" s="10" customFormat="1" ht="19.5" customHeight="1">
      <c r="B93" s="152"/>
      <c r="C93" s="10"/>
      <c r="D93" s="163" t="s">
        <v>72</v>
      </c>
      <c r="E93" s="164" t="s">
        <v>22</v>
      </c>
      <c r="F93" s="164" t="s">
        <v>131</v>
      </c>
      <c r="I93" s="155"/>
      <c r="J93" s="165">
        <f>SUM(J94:J107)</f>
        <v>0</v>
      </c>
      <c r="L93" s="152"/>
      <c r="M93" s="157"/>
      <c r="N93" s="158"/>
      <c r="O93" s="158"/>
      <c r="P93" s="159">
        <f>SUM(P94:P107)</f>
        <v>0</v>
      </c>
      <c r="Q93" s="158"/>
      <c r="R93" s="159">
        <f>SUM(R94:R107)</f>
        <v>0</v>
      </c>
      <c r="S93" s="158"/>
      <c r="T93" s="160">
        <f>SUM(T94:T107)</f>
        <v>0</v>
      </c>
      <c r="AR93" s="153" t="s">
        <v>22</v>
      </c>
      <c r="AT93" s="161" t="s">
        <v>72</v>
      </c>
      <c r="AU93" s="161" t="s">
        <v>22</v>
      </c>
      <c r="AY93" s="153" t="s">
        <v>130</v>
      </c>
      <c r="BK93" s="162">
        <f>SUM(BK94:BK107)</f>
        <v>0</v>
      </c>
    </row>
    <row r="94" spans="2:65" s="1" customFormat="1" ht="22.5" customHeight="1">
      <c r="B94" s="166"/>
      <c r="C94" s="167" t="s">
        <v>22</v>
      </c>
      <c r="D94" s="168" t="s">
        <v>132</v>
      </c>
      <c r="E94" s="1" t="s">
        <v>133</v>
      </c>
      <c r="F94" s="170" t="s">
        <v>134</v>
      </c>
      <c r="G94" s="171" t="s">
        <v>135</v>
      </c>
      <c r="H94" s="172">
        <v>250.6</v>
      </c>
      <c r="I94" s="173"/>
      <c r="J94" s="174">
        <f aca="true" t="shared" si="0" ref="J94:J107">ROUND(I94*H94,2)</f>
        <v>0</v>
      </c>
      <c r="K94" s="170" t="s">
        <v>587</v>
      </c>
      <c r="L94" s="38"/>
      <c r="M94" s="175" t="s">
        <v>5</v>
      </c>
      <c r="N94" s="176" t="s">
        <v>45</v>
      </c>
      <c r="O94" s="39"/>
      <c r="P94" s="177">
        <f aca="true" t="shared" si="1" ref="P94:P107">O94*H94</f>
        <v>0</v>
      </c>
      <c r="Q94" s="177">
        <v>0</v>
      </c>
      <c r="R94" s="177">
        <f aca="true" t="shared" si="2" ref="R94:R107">Q94*H94</f>
        <v>0</v>
      </c>
      <c r="S94" s="177">
        <v>0</v>
      </c>
      <c r="T94" s="178">
        <f aca="true" t="shared" si="3" ref="T94:T107">S94*H94</f>
        <v>0</v>
      </c>
      <c r="AR94" s="21" t="s">
        <v>136</v>
      </c>
      <c r="AT94" s="21" t="s">
        <v>132</v>
      </c>
      <c r="AU94" s="21" t="s">
        <v>137</v>
      </c>
      <c r="AY94" s="21" t="s">
        <v>130</v>
      </c>
      <c r="BE94" s="179">
        <f aca="true" t="shared" si="4" ref="BE94:BE107">IF(N94="základní",J94,0)</f>
        <v>0</v>
      </c>
      <c r="BF94" s="179">
        <f aca="true" t="shared" si="5" ref="BF94:BF107">IF(N94="snížená",J94,0)</f>
        <v>0</v>
      </c>
      <c r="BG94" s="179">
        <f aca="true" t="shared" si="6" ref="BG94:BG107">IF(N94="zákl. přenesená",J94,0)</f>
        <v>0</v>
      </c>
      <c r="BH94" s="179">
        <f aca="true" t="shared" si="7" ref="BH94:BH107">IF(N94="sníž. přenesená",J94,0)</f>
        <v>0</v>
      </c>
      <c r="BI94" s="179">
        <f aca="true" t="shared" si="8" ref="BI94:BI107">IF(N94="nulová",J94,0)</f>
        <v>0</v>
      </c>
      <c r="BJ94" s="21" t="s">
        <v>137</v>
      </c>
      <c r="BK94" s="179">
        <f aca="true" t="shared" si="9" ref="BK94:BK107">ROUND(I94*H94,2)</f>
        <v>0</v>
      </c>
      <c r="BL94" s="21" t="s">
        <v>136</v>
      </c>
      <c r="BM94" s="21" t="s">
        <v>138</v>
      </c>
    </row>
    <row r="95" spans="2:65" s="1" customFormat="1" ht="22.5" customHeight="1">
      <c r="B95" s="166"/>
      <c r="C95" s="167">
        <v>2</v>
      </c>
      <c r="D95" s="168" t="s">
        <v>132</v>
      </c>
      <c r="E95" s="1" t="s">
        <v>133</v>
      </c>
      <c r="F95" s="170" t="s">
        <v>139</v>
      </c>
      <c r="G95" s="171" t="s">
        <v>135</v>
      </c>
      <c r="H95" s="172">
        <v>76.9</v>
      </c>
      <c r="I95" s="173"/>
      <c r="J95" s="174">
        <f>ROUND(I95*H95,2)</f>
        <v>0</v>
      </c>
      <c r="K95" s="170" t="s">
        <v>587</v>
      </c>
      <c r="L95" s="38"/>
      <c r="M95" s="175"/>
      <c r="N95" s="176"/>
      <c r="O95" s="39"/>
      <c r="P95" s="177"/>
      <c r="Q95" s="177"/>
      <c r="R95" s="177"/>
      <c r="S95" s="177"/>
      <c r="T95" s="178"/>
      <c r="AR95" s="21"/>
      <c r="AT95" s="21"/>
      <c r="AU95" s="21"/>
      <c r="AY95" s="21"/>
      <c r="BE95" s="179"/>
      <c r="BF95" s="179"/>
      <c r="BG95" s="179"/>
      <c r="BH95" s="179"/>
      <c r="BI95" s="179"/>
      <c r="BJ95" s="21"/>
      <c r="BK95" s="179"/>
      <c r="BL95" s="21"/>
      <c r="BM95" s="21"/>
    </row>
    <row r="96" spans="2:65" s="1" customFormat="1" ht="22.5" customHeight="1">
      <c r="B96" s="166"/>
      <c r="C96" s="167">
        <v>3</v>
      </c>
      <c r="D96" s="168" t="s">
        <v>132</v>
      </c>
      <c r="E96" s="1" t="s">
        <v>133</v>
      </c>
      <c r="F96" s="170" t="s">
        <v>140</v>
      </c>
      <c r="G96" s="171" t="s">
        <v>135</v>
      </c>
      <c r="H96" s="172">
        <v>169.2</v>
      </c>
      <c r="I96" s="173"/>
      <c r="J96" s="174">
        <f>ROUND(I96*H96,2)</f>
        <v>0</v>
      </c>
      <c r="K96" s="170" t="s">
        <v>587</v>
      </c>
      <c r="L96" s="38"/>
      <c r="M96" s="175"/>
      <c r="N96" s="176"/>
      <c r="O96" s="39"/>
      <c r="P96" s="177"/>
      <c r="Q96" s="177"/>
      <c r="R96" s="177"/>
      <c r="S96" s="177"/>
      <c r="T96" s="178"/>
      <c r="AR96" s="21"/>
      <c r="AT96" s="21"/>
      <c r="AU96" s="21"/>
      <c r="AY96" s="21"/>
      <c r="BE96" s="179"/>
      <c r="BF96" s="179"/>
      <c r="BG96" s="179"/>
      <c r="BH96" s="179"/>
      <c r="BI96" s="179"/>
      <c r="BJ96" s="21"/>
      <c r="BK96" s="179"/>
      <c r="BL96" s="21"/>
      <c r="BM96" s="21"/>
    </row>
    <row r="97" spans="2:65" s="1" customFormat="1" ht="22.5" customHeight="1">
      <c r="B97" s="166"/>
      <c r="C97" s="167">
        <v>4</v>
      </c>
      <c r="D97" s="168" t="s">
        <v>132</v>
      </c>
      <c r="E97" s="1" t="s">
        <v>133</v>
      </c>
      <c r="F97" s="170" t="s">
        <v>141</v>
      </c>
      <c r="G97" s="171" t="s">
        <v>135</v>
      </c>
      <c r="H97" s="172">
        <v>78.2</v>
      </c>
      <c r="I97" s="173"/>
      <c r="J97" s="174">
        <f>ROUND(I97*H97,2)</f>
        <v>0</v>
      </c>
      <c r="K97" s="170" t="s">
        <v>587</v>
      </c>
      <c r="L97" s="38"/>
      <c r="M97" s="175"/>
      <c r="N97" s="176"/>
      <c r="O97" s="39"/>
      <c r="P97" s="177"/>
      <c r="Q97" s="177"/>
      <c r="R97" s="177"/>
      <c r="S97" s="177"/>
      <c r="T97" s="178"/>
      <c r="AR97" s="21"/>
      <c r="AT97" s="21"/>
      <c r="AU97" s="21"/>
      <c r="AY97" s="21"/>
      <c r="BE97" s="179"/>
      <c r="BF97" s="179"/>
      <c r="BG97" s="179"/>
      <c r="BH97" s="179"/>
      <c r="BI97" s="179"/>
      <c r="BJ97" s="21"/>
      <c r="BK97" s="179"/>
      <c r="BL97" s="21"/>
      <c r="BM97" s="21"/>
    </row>
    <row r="98" spans="2:65" s="1" customFormat="1" ht="22.5" customHeight="1">
      <c r="B98" s="166"/>
      <c r="C98" s="167">
        <v>5</v>
      </c>
      <c r="D98" s="168" t="s">
        <v>132</v>
      </c>
      <c r="E98" s="1" t="s">
        <v>551</v>
      </c>
      <c r="F98" s="170" t="s">
        <v>571</v>
      </c>
      <c r="G98" s="171" t="s">
        <v>135</v>
      </c>
      <c r="H98" s="172">
        <v>110.66</v>
      </c>
      <c r="I98" s="173"/>
      <c r="J98" s="174">
        <f>ROUND(I98*H98,2)</f>
        <v>0</v>
      </c>
      <c r="K98" s="170" t="s">
        <v>587</v>
      </c>
      <c r="L98" s="38"/>
      <c r="M98" s="175"/>
      <c r="N98" s="176"/>
      <c r="O98" s="39"/>
      <c r="P98" s="177"/>
      <c r="Q98" s="177"/>
      <c r="R98" s="177"/>
      <c r="S98" s="177"/>
      <c r="T98" s="178"/>
      <c r="AR98" s="21"/>
      <c r="AT98" s="21"/>
      <c r="AU98" s="21"/>
      <c r="AY98" s="21"/>
      <c r="BE98" s="179"/>
      <c r="BF98" s="179"/>
      <c r="BG98" s="179"/>
      <c r="BH98" s="179"/>
      <c r="BI98" s="179"/>
      <c r="BJ98" s="21"/>
      <c r="BK98" s="179"/>
      <c r="BL98" s="21"/>
      <c r="BM98" s="21"/>
    </row>
    <row r="99" spans="2:65" s="1" customFormat="1" ht="22.5" customHeight="1">
      <c r="B99" s="166"/>
      <c r="C99" s="167">
        <v>6</v>
      </c>
      <c r="D99" s="168" t="s">
        <v>132</v>
      </c>
      <c r="E99" s="1" t="s">
        <v>553</v>
      </c>
      <c r="F99" s="170" t="s">
        <v>572</v>
      </c>
      <c r="G99" s="171" t="s">
        <v>135</v>
      </c>
      <c r="H99" s="172">
        <v>6.49</v>
      </c>
      <c r="I99" s="173"/>
      <c r="J99" s="174">
        <f t="shared" si="0"/>
        <v>0</v>
      </c>
      <c r="K99" s="170" t="s">
        <v>587</v>
      </c>
      <c r="L99" s="38"/>
      <c r="M99" s="175" t="s">
        <v>5</v>
      </c>
      <c r="N99" s="176" t="s">
        <v>45</v>
      </c>
      <c r="O99" s="39"/>
      <c r="P99" s="177">
        <f t="shared" si="1"/>
        <v>0</v>
      </c>
      <c r="Q99" s="177">
        <v>0</v>
      </c>
      <c r="R99" s="177">
        <f t="shared" si="2"/>
        <v>0</v>
      </c>
      <c r="S99" s="177">
        <v>0</v>
      </c>
      <c r="T99" s="178">
        <f t="shared" si="3"/>
        <v>0</v>
      </c>
      <c r="AR99" s="21" t="s">
        <v>136</v>
      </c>
      <c r="AT99" s="21" t="s">
        <v>132</v>
      </c>
      <c r="AU99" s="21" t="s">
        <v>137</v>
      </c>
      <c r="AY99" s="21" t="s">
        <v>130</v>
      </c>
      <c r="BE99" s="179">
        <f t="shared" si="4"/>
        <v>0</v>
      </c>
      <c r="BF99" s="179">
        <f t="shared" si="5"/>
        <v>0</v>
      </c>
      <c r="BG99" s="179">
        <f t="shared" si="6"/>
        <v>0</v>
      </c>
      <c r="BH99" s="179">
        <f t="shared" si="7"/>
        <v>0</v>
      </c>
      <c r="BI99" s="179">
        <f t="shared" si="8"/>
        <v>0</v>
      </c>
      <c r="BJ99" s="21" t="s">
        <v>137</v>
      </c>
      <c r="BK99" s="179">
        <f t="shared" si="9"/>
        <v>0</v>
      </c>
      <c r="BL99" s="21" t="s">
        <v>136</v>
      </c>
      <c r="BM99" s="21" t="s">
        <v>142</v>
      </c>
    </row>
    <row r="100" spans="2:65" s="1" customFormat="1" ht="22.5" customHeight="1">
      <c r="B100" s="166"/>
      <c r="C100" s="167">
        <v>7</v>
      </c>
      <c r="D100" s="168" t="s">
        <v>132</v>
      </c>
      <c r="E100" s="1" t="s">
        <v>552</v>
      </c>
      <c r="F100" s="170" t="s">
        <v>573</v>
      </c>
      <c r="G100" s="171" t="s">
        <v>135</v>
      </c>
      <c r="H100" s="172">
        <v>0.6</v>
      </c>
      <c r="I100" s="173"/>
      <c r="J100" s="174">
        <f t="shared" si="0"/>
        <v>0</v>
      </c>
      <c r="K100" s="170" t="s">
        <v>587</v>
      </c>
      <c r="L100" s="38"/>
      <c r="M100" s="175" t="s">
        <v>5</v>
      </c>
      <c r="N100" s="176" t="s">
        <v>45</v>
      </c>
      <c r="O100" s="39"/>
      <c r="P100" s="177">
        <f t="shared" si="1"/>
        <v>0</v>
      </c>
      <c r="Q100" s="177">
        <v>0</v>
      </c>
      <c r="R100" s="177">
        <f t="shared" si="2"/>
        <v>0</v>
      </c>
      <c r="S100" s="177">
        <v>0</v>
      </c>
      <c r="T100" s="178">
        <f t="shared" si="3"/>
        <v>0</v>
      </c>
      <c r="AR100" s="21" t="s">
        <v>136</v>
      </c>
      <c r="AT100" s="21" t="s">
        <v>132</v>
      </c>
      <c r="AU100" s="21" t="s">
        <v>137</v>
      </c>
      <c r="AY100" s="21" t="s">
        <v>130</v>
      </c>
      <c r="BE100" s="179">
        <f t="shared" si="4"/>
        <v>0</v>
      </c>
      <c r="BF100" s="179">
        <f t="shared" si="5"/>
        <v>0</v>
      </c>
      <c r="BG100" s="179">
        <f t="shared" si="6"/>
        <v>0</v>
      </c>
      <c r="BH100" s="179">
        <f t="shared" si="7"/>
        <v>0</v>
      </c>
      <c r="BI100" s="179">
        <f t="shared" si="8"/>
        <v>0</v>
      </c>
      <c r="BJ100" s="21" t="s">
        <v>137</v>
      </c>
      <c r="BK100" s="179">
        <f t="shared" si="9"/>
        <v>0</v>
      </c>
      <c r="BL100" s="21" t="s">
        <v>136</v>
      </c>
      <c r="BM100" s="21" t="s">
        <v>143</v>
      </c>
    </row>
    <row r="101" spans="2:65" s="1" customFormat="1" ht="22.5" customHeight="1">
      <c r="B101" s="166"/>
      <c r="C101" s="167">
        <v>8</v>
      </c>
      <c r="D101" s="168" t="s">
        <v>132</v>
      </c>
      <c r="E101" s="1" t="s">
        <v>288</v>
      </c>
      <c r="F101" s="170" t="s">
        <v>145</v>
      </c>
      <c r="G101" s="171" t="s">
        <v>135</v>
      </c>
      <c r="H101" s="172">
        <v>408.6</v>
      </c>
      <c r="I101" s="173"/>
      <c r="J101" s="174">
        <f t="shared" si="0"/>
        <v>0</v>
      </c>
      <c r="K101" s="170" t="s">
        <v>587</v>
      </c>
      <c r="L101" s="38"/>
      <c r="M101" s="175" t="s">
        <v>5</v>
      </c>
      <c r="N101" s="176" t="s">
        <v>45</v>
      </c>
      <c r="O101" s="39"/>
      <c r="P101" s="177">
        <f t="shared" si="1"/>
        <v>0</v>
      </c>
      <c r="Q101" s="177">
        <v>0</v>
      </c>
      <c r="R101" s="177">
        <f t="shared" si="2"/>
        <v>0</v>
      </c>
      <c r="S101" s="177">
        <v>0</v>
      </c>
      <c r="T101" s="178">
        <f t="shared" si="3"/>
        <v>0</v>
      </c>
      <c r="AR101" s="21" t="s">
        <v>136</v>
      </c>
      <c r="AT101" s="21" t="s">
        <v>132</v>
      </c>
      <c r="AU101" s="21" t="s">
        <v>137</v>
      </c>
      <c r="AY101" s="21" t="s">
        <v>130</v>
      </c>
      <c r="BE101" s="179">
        <f t="shared" si="4"/>
        <v>0</v>
      </c>
      <c r="BF101" s="179">
        <f t="shared" si="5"/>
        <v>0</v>
      </c>
      <c r="BG101" s="179">
        <f t="shared" si="6"/>
        <v>0</v>
      </c>
      <c r="BH101" s="179">
        <f t="shared" si="7"/>
        <v>0</v>
      </c>
      <c r="BI101" s="179">
        <f t="shared" si="8"/>
        <v>0</v>
      </c>
      <c r="BJ101" s="21" t="s">
        <v>137</v>
      </c>
      <c r="BK101" s="179">
        <f t="shared" si="9"/>
        <v>0</v>
      </c>
      <c r="BL101" s="21" t="s">
        <v>136</v>
      </c>
      <c r="BM101" s="21" t="s">
        <v>146</v>
      </c>
    </row>
    <row r="102" spans="2:65" s="1" customFormat="1" ht="22.5" customHeight="1">
      <c r="B102" s="166"/>
      <c r="C102" s="167">
        <v>9</v>
      </c>
      <c r="D102" s="168" t="s">
        <v>132</v>
      </c>
      <c r="E102" s="1" t="s">
        <v>144</v>
      </c>
      <c r="F102" s="170" t="s">
        <v>147</v>
      </c>
      <c r="G102" s="171" t="s">
        <v>135</v>
      </c>
      <c r="H102" s="172">
        <v>408.6</v>
      </c>
      <c r="I102" s="173"/>
      <c r="J102" s="174">
        <f t="shared" si="0"/>
        <v>0</v>
      </c>
      <c r="K102" s="170" t="s">
        <v>587</v>
      </c>
      <c r="L102" s="38"/>
      <c r="M102" s="175" t="s">
        <v>5</v>
      </c>
      <c r="N102" s="176" t="s">
        <v>45</v>
      </c>
      <c r="O102" s="39"/>
      <c r="P102" s="177">
        <f t="shared" si="1"/>
        <v>0</v>
      </c>
      <c r="Q102" s="177">
        <v>0</v>
      </c>
      <c r="R102" s="177">
        <f t="shared" si="2"/>
        <v>0</v>
      </c>
      <c r="S102" s="177">
        <v>0</v>
      </c>
      <c r="T102" s="178">
        <f t="shared" si="3"/>
        <v>0</v>
      </c>
      <c r="AR102" s="21" t="s">
        <v>136</v>
      </c>
      <c r="AT102" s="21" t="s">
        <v>132</v>
      </c>
      <c r="AU102" s="21" t="s">
        <v>137</v>
      </c>
      <c r="AY102" s="21" t="s">
        <v>130</v>
      </c>
      <c r="BE102" s="179">
        <f t="shared" si="4"/>
        <v>0</v>
      </c>
      <c r="BF102" s="179">
        <f t="shared" si="5"/>
        <v>0</v>
      </c>
      <c r="BG102" s="179">
        <f t="shared" si="6"/>
        <v>0</v>
      </c>
      <c r="BH102" s="179">
        <f t="shared" si="7"/>
        <v>0</v>
      </c>
      <c r="BI102" s="179">
        <f t="shared" si="8"/>
        <v>0</v>
      </c>
      <c r="BJ102" s="21" t="s">
        <v>137</v>
      </c>
      <c r="BK102" s="179">
        <f t="shared" si="9"/>
        <v>0</v>
      </c>
      <c r="BL102" s="21" t="s">
        <v>136</v>
      </c>
      <c r="BM102" s="21" t="s">
        <v>148</v>
      </c>
    </row>
    <row r="103" spans="2:65" s="1" customFormat="1" ht="22.5" customHeight="1">
      <c r="B103" s="166"/>
      <c r="C103" s="167">
        <v>10</v>
      </c>
      <c r="D103" s="168" t="s">
        <v>132</v>
      </c>
      <c r="E103" s="1" t="s">
        <v>554</v>
      </c>
      <c r="F103" s="170" t="s">
        <v>555</v>
      </c>
      <c r="G103" s="171" t="s">
        <v>135</v>
      </c>
      <c r="H103" s="172">
        <v>408.6</v>
      </c>
      <c r="I103" s="173"/>
      <c r="J103" s="174">
        <f>ROUND(I103*H103,2)</f>
        <v>0</v>
      </c>
      <c r="K103" s="170" t="s">
        <v>587</v>
      </c>
      <c r="L103" s="38"/>
      <c r="M103" s="175"/>
      <c r="N103" s="176"/>
      <c r="O103" s="39"/>
      <c r="P103" s="177"/>
      <c r="Q103" s="177"/>
      <c r="R103" s="177"/>
      <c r="S103" s="177"/>
      <c r="T103" s="178"/>
      <c r="AR103" s="21"/>
      <c r="AT103" s="21"/>
      <c r="AU103" s="21"/>
      <c r="AY103" s="21"/>
      <c r="BE103" s="179"/>
      <c r="BF103" s="179"/>
      <c r="BG103" s="179"/>
      <c r="BH103" s="179"/>
      <c r="BI103" s="179"/>
      <c r="BJ103" s="21"/>
      <c r="BK103" s="179"/>
      <c r="BL103" s="21"/>
      <c r="BM103" s="21"/>
    </row>
    <row r="104" spans="2:65" s="1" customFormat="1" ht="22.5" customHeight="1">
      <c r="B104" s="166"/>
      <c r="C104" s="167">
        <v>11</v>
      </c>
      <c r="D104" s="168" t="s">
        <v>132</v>
      </c>
      <c r="E104" s="1" t="s">
        <v>149</v>
      </c>
      <c r="F104" s="170" t="s">
        <v>575</v>
      </c>
      <c r="G104" s="171" t="s">
        <v>135</v>
      </c>
      <c r="H104" s="172">
        <v>75.9</v>
      </c>
      <c r="I104" s="173"/>
      <c r="J104" s="174">
        <f t="shared" si="0"/>
        <v>0</v>
      </c>
      <c r="K104" s="170" t="s">
        <v>587</v>
      </c>
      <c r="L104" s="38"/>
      <c r="M104" s="175" t="s">
        <v>5</v>
      </c>
      <c r="N104" s="176" t="s">
        <v>45</v>
      </c>
      <c r="O104" s="39"/>
      <c r="P104" s="177">
        <f t="shared" si="1"/>
        <v>0</v>
      </c>
      <c r="Q104" s="177">
        <v>0</v>
      </c>
      <c r="R104" s="177">
        <f t="shared" si="2"/>
        <v>0</v>
      </c>
      <c r="S104" s="177">
        <v>0</v>
      </c>
      <c r="T104" s="178">
        <f t="shared" si="3"/>
        <v>0</v>
      </c>
      <c r="AR104" s="21" t="s">
        <v>136</v>
      </c>
      <c r="AT104" s="21" t="s">
        <v>132</v>
      </c>
      <c r="AU104" s="21" t="s">
        <v>137</v>
      </c>
      <c r="AY104" s="21" t="s">
        <v>130</v>
      </c>
      <c r="BE104" s="179">
        <f t="shared" si="4"/>
        <v>0</v>
      </c>
      <c r="BF104" s="179">
        <f t="shared" si="5"/>
        <v>0</v>
      </c>
      <c r="BG104" s="179">
        <f t="shared" si="6"/>
        <v>0</v>
      </c>
      <c r="BH104" s="179">
        <f t="shared" si="7"/>
        <v>0</v>
      </c>
      <c r="BI104" s="179">
        <f t="shared" si="8"/>
        <v>0</v>
      </c>
      <c r="BJ104" s="21" t="s">
        <v>137</v>
      </c>
      <c r="BK104" s="179">
        <f t="shared" si="9"/>
        <v>0</v>
      </c>
      <c r="BL104" s="21" t="s">
        <v>136</v>
      </c>
      <c r="BM104" s="21" t="s">
        <v>150</v>
      </c>
    </row>
    <row r="105" spans="2:65" s="1" customFormat="1" ht="22.5" customHeight="1">
      <c r="B105" s="166"/>
      <c r="C105" s="167">
        <v>12</v>
      </c>
      <c r="D105" s="168" t="s">
        <v>132</v>
      </c>
      <c r="E105" s="1" t="s">
        <v>288</v>
      </c>
      <c r="F105" s="170" t="s">
        <v>574</v>
      </c>
      <c r="G105" s="171" t="s">
        <v>135</v>
      </c>
      <c r="H105" s="172">
        <v>110.9</v>
      </c>
      <c r="I105" s="173"/>
      <c r="J105" s="174">
        <f>ROUND(I105*H105,2)</f>
        <v>0</v>
      </c>
      <c r="K105" s="170" t="s">
        <v>587</v>
      </c>
      <c r="L105" s="38"/>
      <c r="M105" s="175"/>
      <c r="N105" s="176"/>
      <c r="O105" s="39"/>
      <c r="P105" s="177"/>
      <c r="Q105" s="177"/>
      <c r="R105" s="177"/>
      <c r="S105" s="177"/>
      <c r="T105" s="178"/>
      <c r="AR105" s="21"/>
      <c r="AT105" s="21"/>
      <c r="AU105" s="21"/>
      <c r="AY105" s="21"/>
      <c r="BE105" s="179"/>
      <c r="BF105" s="179"/>
      <c r="BG105" s="179"/>
      <c r="BH105" s="179"/>
      <c r="BI105" s="179"/>
      <c r="BJ105" s="21"/>
      <c r="BK105" s="179"/>
      <c r="BL105" s="21"/>
      <c r="BM105" s="21"/>
    </row>
    <row r="106" spans="2:65" s="1" customFormat="1" ht="22.5" customHeight="1">
      <c r="B106" s="166"/>
      <c r="C106" s="167">
        <v>13</v>
      </c>
      <c r="D106" s="168" t="s">
        <v>132</v>
      </c>
      <c r="E106" s="1" t="s">
        <v>556</v>
      </c>
      <c r="F106" s="170" t="s">
        <v>151</v>
      </c>
      <c r="G106" s="171" t="s">
        <v>152</v>
      </c>
      <c r="H106" s="172">
        <v>35</v>
      </c>
      <c r="I106" s="173"/>
      <c r="J106" s="174">
        <f t="shared" si="0"/>
        <v>0</v>
      </c>
      <c r="K106" s="170" t="s">
        <v>587</v>
      </c>
      <c r="L106" s="38"/>
      <c r="M106" s="175" t="s">
        <v>5</v>
      </c>
      <c r="N106" s="176" t="s">
        <v>45</v>
      </c>
      <c r="O106" s="39"/>
      <c r="P106" s="177">
        <f t="shared" si="1"/>
        <v>0</v>
      </c>
      <c r="Q106" s="177">
        <v>0</v>
      </c>
      <c r="R106" s="177">
        <f t="shared" si="2"/>
        <v>0</v>
      </c>
      <c r="S106" s="177">
        <v>0</v>
      </c>
      <c r="T106" s="178">
        <f t="shared" si="3"/>
        <v>0</v>
      </c>
      <c r="AR106" s="21" t="s">
        <v>136</v>
      </c>
      <c r="AT106" s="21" t="s">
        <v>132</v>
      </c>
      <c r="AU106" s="21" t="s">
        <v>137</v>
      </c>
      <c r="AY106" s="21" t="s">
        <v>130</v>
      </c>
      <c r="BE106" s="179">
        <f t="shared" si="4"/>
        <v>0</v>
      </c>
      <c r="BF106" s="179">
        <f t="shared" si="5"/>
        <v>0</v>
      </c>
      <c r="BG106" s="179">
        <f t="shared" si="6"/>
        <v>0</v>
      </c>
      <c r="BH106" s="179">
        <f t="shared" si="7"/>
        <v>0</v>
      </c>
      <c r="BI106" s="179">
        <f t="shared" si="8"/>
        <v>0</v>
      </c>
      <c r="BJ106" s="21" t="s">
        <v>137</v>
      </c>
      <c r="BK106" s="179">
        <f t="shared" si="9"/>
        <v>0</v>
      </c>
      <c r="BL106" s="21" t="s">
        <v>136</v>
      </c>
      <c r="BM106" s="21" t="s">
        <v>153</v>
      </c>
    </row>
    <row r="107" spans="2:65" s="1" customFormat="1" ht="22.5" customHeight="1">
      <c r="B107" s="166"/>
      <c r="C107" s="167">
        <v>14</v>
      </c>
      <c r="D107" s="168" t="s">
        <v>132</v>
      </c>
      <c r="E107" s="169" t="s">
        <v>154</v>
      </c>
      <c r="F107" s="170" t="s">
        <v>155</v>
      </c>
      <c r="G107" s="171" t="s">
        <v>156</v>
      </c>
      <c r="H107" s="172">
        <v>4</v>
      </c>
      <c r="I107" s="173"/>
      <c r="J107" s="174">
        <f t="shared" si="0"/>
        <v>0</v>
      </c>
      <c r="K107" s="170"/>
      <c r="L107" s="38"/>
      <c r="M107" s="175" t="s">
        <v>5</v>
      </c>
      <c r="N107" s="176" t="s">
        <v>45</v>
      </c>
      <c r="O107" s="39"/>
      <c r="P107" s="177">
        <f t="shared" si="1"/>
        <v>0</v>
      </c>
      <c r="Q107" s="177">
        <v>0</v>
      </c>
      <c r="R107" s="177">
        <f t="shared" si="2"/>
        <v>0</v>
      </c>
      <c r="S107" s="177">
        <v>0</v>
      </c>
      <c r="T107" s="178">
        <f t="shared" si="3"/>
        <v>0</v>
      </c>
      <c r="AR107" s="21" t="s">
        <v>136</v>
      </c>
      <c r="AT107" s="21" t="s">
        <v>132</v>
      </c>
      <c r="AU107" s="21" t="s">
        <v>137</v>
      </c>
      <c r="AY107" s="21" t="s">
        <v>130</v>
      </c>
      <c r="BE107" s="179">
        <f t="shared" si="4"/>
        <v>0</v>
      </c>
      <c r="BF107" s="179">
        <f t="shared" si="5"/>
        <v>0</v>
      </c>
      <c r="BG107" s="179">
        <f t="shared" si="6"/>
        <v>0</v>
      </c>
      <c r="BH107" s="179">
        <f t="shared" si="7"/>
        <v>0</v>
      </c>
      <c r="BI107" s="179">
        <f t="shared" si="8"/>
        <v>0</v>
      </c>
      <c r="BJ107" s="21" t="s">
        <v>137</v>
      </c>
      <c r="BK107" s="179">
        <f t="shared" si="9"/>
        <v>0</v>
      </c>
      <c r="BL107" s="21" t="s">
        <v>136</v>
      </c>
      <c r="BM107" s="21" t="s">
        <v>157</v>
      </c>
    </row>
    <row r="108" spans="2:63" s="10" customFormat="1" ht="29.25" customHeight="1">
      <c r="B108" s="152"/>
      <c r="C108" s="180"/>
      <c r="D108" s="163" t="s">
        <v>72</v>
      </c>
      <c r="E108" s="164" t="s">
        <v>137</v>
      </c>
      <c r="F108" s="164" t="s">
        <v>158</v>
      </c>
      <c r="I108" s="155"/>
      <c r="J108" s="165">
        <f>SUM(J109:J110)</f>
        <v>0</v>
      </c>
      <c r="L108" s="152"/>
      <c r="M108" s="157"/>
      <c r="N108" s="158"/>
      <c r="O108" s="158"/>
      <c r="P108" s="159">
        <f>SUM(P109:P111)</f>
        <v>0</v>
      </c>
      <c r="Q108" s="158"/>
      <c r="R108" s="159">
        <f>SUM(R109:R111)</f>
        <v>14.8116289</v>
      </c>
      <c r="S108" s="158"/>
      <c r="T108" s="160">
        <f>SUM(T109:T111)</f>
        <v>0</v>
      </c>
      <c r="AR108" s="153" t="s">
        <v>22</v>
      </c>
      <c r="AT108" s="161" t="s">
        <v>72</v>
      </c>
      <c r="AU108" s="161" t="s">
        <v>22</v>
      </c>
      <c r="AY108" s="153" t="s">
        <v>130</v>
      </c>
      <c r="BK108" s="162">
        <f>SUM(BK109:BK111)</f>
        <v>0</v>
      </c>
    </row>
    <row r="109" spans="2:65" s="1" customFormat="1" ht="37.5" customHeight="1">
      <c r="B109" s="166"/>
      <c r="C109" s="167">
        <v>15</v>
      </c>
      <c r="D109" s="168" t="s">
        <v>132</v>
      </c>
      <c r="E109" s="169" t="s">
        <v>159</v>
      </c>
      <c r="F109" s="170" t="s">
        <v>576</v>
      </c>
      <c r="G109" s="171" t="s">
        <v>135</v>
      </c>
      <c r="H109" s="172">
        <v>4.12</v>
      </c>
      <c r="I109" s="173"/>
      <c r="J109" s="174">
        <f>ROUND(I109*H109,2)</f>
        <v>0</v>
      </c>
      <c r="K109" s="170" t="s">
        <v>587</v>
      </c>
      <c r="L109" s="38"/>
      <c r="M109" s="175" t="s">
        <v>5</v>
      </c>
      <c r="N109" s="176" t="s">
        <v>45</v>
      </c>
      <c r="O109" s="39"/>
      <c r="P109" s="177">
        <f>O109*H109</f>
        <v>0</v>
      </c>
      <c r="Q109" s="177">
        <v>2.16</v>
      </c>
      <c r="R109" s="177">
        <f>Q109*H109</f>
        <v>8.8992</v>
      </c>
      <c r="S109" s="177">
        <v>0</v>
      </c>
      <c r="T109" s="178">
        <f>S109*H109</f>
        <v>0</v>
      </c>
      <c r="AR109" s="21" t="s">
        <v>136</v>
      </c>
      <c r="AT109" s="21" t="s">
        <v>132</v>
      </c>
      <c r="AU109" s="21" t="s">
        <v>137</v>
      </c>
      <c r="AY109" s="21" t="s">
        <v>130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1" t="s">
        <v>137</v>
      </c>
      <c r="BK109" s="179">
        <f>ROUND(I109*H109,2)</f>
        <v>0</v>
      </c>
      <c r="BL109" s="21" t="s">
        <v>136</v>
      </c>
      <c r="BM109" s="21" t="s">
        <v>160</v>
      </c>
    </row>
    <row r="110" spans="2:65" s="1" customFormat="1" ht="22.5" customHeight="1">
      <c r="B110" s="166"/>
      <c r="C110" s="167">
        <v>16</v>
      </c>
      <c r="D110" s="168" t="s">
        <v>132</v>
      </c>
      <c r="E110" s="169" t="s">
        <v>161</v>
      </c>
      <c r="F110" s="170" t="s">
        <v>577</v>
      </c>
      <c r="G110" s="171" t="s">
        <v>135</v>
      </c>
      <c r="H110" s="172">
        <v>2.41</v>
      </c>
      <c r="I110" s="173"/>
      <c r="J110" s="174">
        <f>ROUND(I110*H110,2)</f>
        <v>0</v>
      </c>
      <c r="K110" s="170" t="s">
        <v>587</v>
      </c>
      <c r="L110" s="38"/>
      <c r="M110" s="175" t="s">
        <v>5</v>
      </c>
      <c r="N110" s="176" t="s">
        <v>45</v>
      </c>
      <c r="O110" s="39"/>
      <c r="P110" s="177">
        <f>O110*H110</f>
        <v>0</v>
      </c>
      <c r="Q110" s="177">
        <v>2.45329</v>
      </c>
      <c r="R110" s="177">
        <f>Q110*H110</f>
        <v>5.9124289</v>
      </c>
      <c r="S110" s="177">
        <v>0</v>
      </c>
      <c r="T110" s="178">
        <f>S110*H110</f>
        <v>0</v>
      </c>
      <c r="AR110" s="21" t="s">
        <v>136</v>
      </c>
      <c r="AT110" s="21" t="s">
        <v>132</v>
      </c>
      <c r="AU110" s="21" t="s">
        <v>137</v>
      </c>
      <c r="AY110" s="21" t="s">
        <v>130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1" t="s">
        <v>137</v>
      </c>
      <c r="BK110" s="179">
        <f>ROUND(I110*H110,2)</f>
        <v>0</v>
      </c>
      <c r="BL110" s="21" t="s">
        <v>136</v>
      </c>
      <c r="BM110" s="21" t="s">
        <v>162</v>
      </c>
    </row>
    <row r="111" spans="2:65" s="1" customFormat="1" ht="22.5" customHeight="1">
      <c r="B111" s="166"/>
      <c r="C111" s="167"/>
      <c r="D111" s="168"/>
      <c r="E111" s="181" t="s">
        <v>121</v>
      </c>
      <c r="F111" s="170" t="s">
        <v>163</v>
      </c>
      <c r="G111" s="171"/>
      <c r="H111" s="172"/>
      <c r="I111" s="182"/>
      <c r="J111" s="174"/>
      <c r="K111" s="170"/>
      <c r="L111" s="38"/>
      <c r="M111" s="175" t="s">
        <v>5</v>
      </c>
      <c r="N111" s="176" t="s">
        <v>45</v>
      </c>
      <c r="O111" s="39"/>
      <c r="P111" s="177">
        <f>O111*H111</f>
        <v>0</v>
      </c>
      <c r="Q111" s="177">
        <v>2.45329</v>
      </c>
      <c r="R111" s="177">
        <f>Q111*H111</f>
        <v>0</v>
      </c>
      <c r="S111" s="177">
        <v>0</v>
      </c>
      <c r="T111" s="178">
        <f>S111*H111</f>
        <v>0</v>
      </c>
      <c r="AR111" s="21" t="s">
        <v>136</v>
      </c>
      <c r="AT111" s="21" t="s">
        <v>132</v>
      </c>
      <c r="AU111" s="21" t="s">
        <v>137</v>
      </c>
      <c r="AY111" s="21" t="s">
        <v>130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1" t="s">
        <v>137</v>
      </c>
      <c r="BK111" s="179">
        <f>ROUND(I111*H111,2)</f>
        <v>0</v>
      </c>
      <c r="BL111" s="21" t="s">
        <v>136</v>
      </c>
      <c r="BM111" s="21" t="s">
        <v>164</v>
      </c>
    </row>
    <row r="112" spans="2:63" s="10" customFormat="1" ht="29.25" customHeight="1">
      <c r="B112" s="152"/>
      <c r="C112" s="180"/>
      <c r="D112" s="163" t="s">
        <v>72</v>
      </c>
      <c r="E112" s="164" t="s">
        <v>165</v>
      </c>
      <c r="F112" s="164" t="s">
        <v>166</v>
      </c>
      <c r="I112" s="155"/>
      <c r="J112" s="165">
        <f>SUM(J113:J121)</f>
        <v>0</v>
      </c>
      <c r="L112" s="152"/>
      <c r="M112" s="157"/>
      <c r="N112" s="158"/>
      <c r="O112" s="158"/>
      <c r="P112" s="159">
        <f>SUM(P113:P121)</f>
        <v>0</v>
      </c>
      <c r="Q112" s="158"/>
      <c r="R112" s="159">
        <f>SUM(R113:R121)</f>
        <v>144.412565989</v>
      </c>
      <c r="S112" s="158"/>
      <c r="T112" s="160">
        <f>SUM(T113:T121)</f>
        <v>0</v>
      </c>
      <c r="AR112" s="153" t="s">
        <v>22</v>
      </c>
      <c r="AT112" s="161" t="s">
        <v>72</v>
      </c>
      <c r="AU112" s="161" t="s">
        <v>22</v>
      </c>
      <c r="AY112" s="153" t="s">
        <v>130</v>
      </c>
      <c r="BK112" s="162">
        <f>SUM(BK113:BK121)</f>
        <v>0</v>
      </c>
    </row>
    <row r="113" spans="2:65" s="1" customFormat="1" ht="37.5" customHeight="1">
      <c r="B113" s="166"/>
      <c r="C113" s="167">
        <v>17</v>
      </c>
      <c r="D113" s="168" t="s">
        <v>132</v>
      </c>
      <c r="E113" s="1" t="s">
        <v>557</v>
      </c>
      <c r="F113" s="170" t="s">
        <v>579</v>
      </c>
      <c r="G113" s="171" t="s">
        <v>152</v>
      </c>
      <c r="H113" s="172">
        <v>143.1</v>
      </c>
      <c r="I113" s="173"/>
      <c r="J113" s="174">
        <f aca="true" t="shared" si="10" ref="J113:J121">ROUND(I113*H113,2)</f>
        <v>0</v>
      </c>
      <c r="K113" s="170" t="s">
        <v>587</v>
      </c>
      <c r="L113" s="38"/>
      <c r="M113" s="175" t="s">
        <v>5</v>
      </c>
      <c r="N113" s="176" t="s">
        <v>45</v>
      </c>
      <c r="O113" s="39"/>
      <c r="P113" s="177">
        <f aca="true" t="shared" si="11" ref="P113:P121">O113*H113</f>
        <v>0</v>
      </c>
      <c r="Q113" s="177">
        <v>0.67489</v>
      </c>
      <c r="R113" s="177">
        <f aca="true" t="shared" si="12" ref="R113:R121">Q113*H113</f>
        <v>96.576759</v>
      </c>
      <c r="S113" s="177">
        <v>0</v>
      </c>
      <c r="T113" s="178">
        <f aca="true" t="shared" si="13" ref="T113:T121">S113*H113</f>
        <v>0</v>
      </c>
      <c r="AR113" s="21" t="s">
        <v>136</v>
      </c>
      <c r="AT113" s="21" t="s">
        <v>132</v>
      </c>
      <c r="AU113" s="21" t="s">
        <v>137</v>
      </c>
      <c r="AY113" s="21" t="s">
        <v>130</v>
      </c>
      <c r="BE113" s="179">
        <f aca="true" t="shared" si="14" ref="BE113:BE121">IF(N113="základní",J113,0)</f>
        <v>0</v>
      </c>
      <c r="BF113" s="179">
        <f aca="true" t="shared" si="15" ref="BF113:BF121">IF(N113="snížená",J113,0)</f>
        <v>0</v>
      </c>
      <c r="BG113" s="179">
        <f aca="true" t="shared" si="16" ref="BG113:BG121">IF(N113="zákl. přenesená",J113,0)</f>
        <v>0</v>
      </c>
      <c r="BH113" s="179">
        <f aca="true" t="shared" si="17" ref="BH113:BH121">IF(N113="sníž. přenesená",J113,0)</f>
        <v>0</v>
      </c>
      <c r="BI113" s="179">
        <f aca="true" t="shared" si="18" ref="BI113:BI121">IF(N113="nulová",J113,0)</f>
        <v>0</v>
      </c>
      <c r="BJ113" s="21" t="s">
        <v>137</v>
      </c>
      <c r="BK113" s="179">
        <f aca="true" t="shared" si="19" ref="BK113:BK121">ROUND(I113*H113,2)</f>
        <v>0</v>
      </c>
      <c r="BL113" s="21" t="s">
        <v>136</v>
      </c>
      <c r="BM113" s="21" t="s">
        <v>167</v>
      </c>
    </row>
    <row r="114" spans="2:65" s="1" customFormat="1" ht="22.5" customHeight="1">
      <c r="B114" s="166"/>
      <c r="C114" s="167">
        <v>18</v>
      </c>
      <c r="D114" s="168" t="s">
        <v>132</v>
      </c>
      <c r="E114" s="1" t="s">
        <v>559</v>
      </c>
      <c r="F114" s="170" t="s">
        <v>578</v>
      </c>
      <c r="G114" s="171" t="s">
        <v>168</v>
      </c>
      <c r="H114" s="172">
        <v>1.436</v>
      </c>
      <c r="I114" s="173"/>
      <c r="J114" s="174">
        <f t="shared" si="10"/>
        <v>0</v>
      </c>
      <c r="K114" s="170" t="s">
        <v>587</v>
      </c>
      <c r="L114" s="38"/>
      <c r="M114" s="175" t="s">
        <v>5</v>
      </c>
      <c r="N114" s="176" t="s">
        <v>45</v>
      </c>
      <c r="O114" s="39"/>
      <c r="P114" s="177">
        <f t="shared" si="11"/>
        <v>0</v>
      </c>
      <c r="Q114" s="177">
        <v>1.6285</v>
      </c>
      <c r="R114" s="177">
        <f t="shared" si="12"/>
        <v>2.338526</v>
      </c>
      <c r="S114" s="177">
        <v>0</v>
      </c>
      <c r="T114" s="178">
        <f t="shared" si="13"/>
        <v>0</v>
      </c>
      <c r="AR114" s="21" t="s">
        <v>136</v>
      </c>
      <c r="AT114" s="21" t="s">
        <v>132</v>
      </c>
      <c r="AU114" s="21" t="s">
        <v>137</v>
      </c>
      <c r="AY114" s="21" t="s">
        <v>130</v>
      </c>
      <c r="BE114" s="179">
        <f t="shared" si="14"/>
        <v>0</v>
      </c>
      <c r="BF114" s="179">
        <f t="shared" si="15"/>
        <v>0</v>
      </c>
      <c r="BG114" s="179">
        <f t="shared" si="16"/>
        <v>0</v>
      </c>
      <c r="BH114" s="179">
        <f t="shared" si="17"/>
        <v>0</v>
      </c>
      <c r="BI114" s="179">
        <f t="shared" si="18"/>
        <v>0</v>
      </c>
      <c r="BJ114" s="21" t="s">
        <v>137</v>
      </c>
      <c r="BK114" s="179">
        <f t="shared" si="19"/>
        <v>0</v>
      </c>
      <c r="BL114" s="21" t="s">
        <v>136</v>
      </c>
      <c r="BM114" s="21" t="s">
        <v>169</v>
      </c>
    </row>
    <row r="115" spans="2:65" s="1" customFormat="1" ht="38.25" customHeight="1">
      <c r="B115" s="166"/>
      <c r="C115" s="167">
        <v>19</v>
      </c>
      <c r="D115" s="168" t="s">
        <v>132</v>
      </c>
      <c r="E115" s="1" t="s">
        <v>558</v>
      </c>
      <c r="F115" s="170" t="s">
        <v>580</v>
      </c>
      <c r="G115" s="171" t="s">
        <v>170</v>
      </c>
      <c r="H115" s="183">
        <v>26</v>
      </c>
      <c r="I115" s="173"/>
      <c r="J115" s="174">
        <f t="shared" si="10"/>
        <v>0</v>
      </c>
      <c r="K115" s="170" t="s">
        <v>587</v>
      </c>
      <c r="L115" s="38"/>
      <c r="M115" s="175" t="s">
        <v>5</v>
      </c>
      <c r="N115" s="176" t="s">
        <v>45</v>
      </c>
      <c r="O115" s="39"/>
      <c r="P115" s="177">
        <f t="shared" si="11"/>
        <v>0</v>
      </c>
      <c r="Q115" s="177">
        <v>0.25041</v>
      </c>
      <c r="R115" s="177">
        <f t="shared" si="12"/>
        <v>6.510660000000001</v>
      </c>
      <c r="S115" s="177">
        <v>0</v>
      </c>
      <c r="T115" s="178">
        <f t="shared" si="13"/>
        <v>0</v>
      </c>
      <c r="AR115" s="21" t="s">
        <v>136</v>
      </c>
      <c r="AT115" s="21" t="s">
        <v>132</v>
      </c>
      <c r="AU115" s="21" t="s">
        <v>137</v>
      </c>
      <c r="AY115" s="21" t="s">
        <v>130</v>
      </c>
      <c r="BE115" s="179">
        <f t="shared" si="14"/>
        <v>0</v>
      </c>
      <c r="BF115" s="179">
        <f t="shared" si="15"/>
        <v>0</v>
      </c>
      <c r="BG115" s="179">
        <f t="shared" si="16"/>
        <v>0</v>
      </c>
      <c r="BH115" s="179">
        <f t="shared" si="17"/>
        <v>0</v>
      </c>
      <c r="BI115" s="179">
        <f t="shared" si="18"/>
        <v>0</v>
      </c>
      <c r="BJ115" s="21" t="s">
        <v>137</v>
      </c>
      <c r="BK115" s="179">
        <f t="shared" si="19"/>
        <v>0</v>
      </c>
      <c r="BL115" s="21" t="s">
        <v>136</v>
      </c>
      <c r="BM115" s="21" t="s">
        <v>171</v>
      </c>
    </row>
    <row r="116" spans="2:65" s="1" customFormat="1" ht="31.5" customHeight="1">
      <c r="B116" s="166"/>
      <c r="C116" s="167">
        <v>20</v>
      </c>
      <c r="D116" s="168" t="s">
        <v>132</v>
      </c>
      <c r="E116" s="1" t="s">
        <v>559</v>
      </c>
      <c r="F116" s="170" t="s">
        <v>581</v>
      </c>
      <c r="G116" s="171" t="s">
        <v>168</v>
      </c>
      <c r="H116" s="183">
        <v>0.1779</v>
      </c>
      <c r="I116" s="173"/>
      <c r="J116" s="174">
        <f t="shared" si="10"/>
        <v>0</v>
      </c>
      <c r="K116" s="170" t="s">
        <v>587</v>
      </c>
      <c r="L116" s="38"/>
      <c r="M116" s="175" t="s">
        <v>5</v>
      </c>
      <c r="N116" s="176" t="s">
        <v>45</v>
      </c>
      <c r="O116" s="39"/>
      <c r="P116" s="177">
        <f t="shared" si="11"/>
        <v>0</v>
      </c>
      <c r="Q116" s="177">
        <v>0.30381</v>
      </c>
      <c r="R116" s="177">
        <f t="shared" si="12"/>
        <v>0.05404779900000001</v>
      </c>
      <c r="S116" s="177">
        <v>0</v>
      </c>
      <c r="T116" s="178">
        <f t="shared" si="13"/>
        <v>0</v>
      </c>
      <c r="AR116" s="21" t="s">
        <v>136</v>
      </c>
      <c r="AT116" s="21" t="s">
        <v>132</v>
      </c>
      <c r="AU116" s="21" t="s">
        <v>137</v>
      </c>
      <c r="AY116" s="21" t="s">
        <v>130</v>
      </c>
      <c r="BE116" s="179">
        <f t="shared" si="14"/>
        <v>0</v>
      </c>
      <c r="BF116" s="179">
        <f t="shared" si="15"/>
        <v>0</v>
      </c>
      <c r="BG116" s="179">
        <f t="shared" si="16"/>
        <v>0</v>
      </c>
      <c r="BH116" s="179">
        <f t="shared" si="17"/>
        <v>0</v>
      </c>
      <c r="BI116" s="179">
        <f t="shared" si="18"/>
        <v>0</v>
      </c>
      <c r="BJ116" s="21" t="s">
        <v>137</v>
      </c>
      <c r="BK116" s="179">
        <f t="shared" si="19"/>
        <v>0</v>
      </c>
      <c r="BL116" s="21" t="s">
        <v>136</v>
      </c>
      <c r="BM116" s="21" t="s">
        <v>172</v>
      </c>
    </row>
    <row r="117" spans="2:65" s="1" customFormat="1" ht="37.5" customHeight="1">
      <c r="B117" s="166"/>
      <c r="C117" s="167">
        <v>21</v>
      </c>
      <c r="D117" s="168" t="s">
        <v>132</v>
      </c>
      <c r="E117" s="1" t="s">
        <v>173</v>
      </c>
      <c r="F117" s="170" t="s">
        <v>582</v>
      </c>
      <c r="G117" s="171" t="s">
        <v>152</v>
      </c>
      <c r="H117" s="183">
        <v>14.39</v>
      </c>
      <c r="I117" s="173"/>
      <c r="J117" s="174">
        <f t="shared" si="10"/>
        <v>0</v>
      </c>
      <c r="K117" s="170" t="s">
        <v>587</v>
      </c>
      <c r="L117" s="38"/>
      <c r="M117" s="175" t="s">
        <v>5</v>
      </c>
      <c r="N117" s="176" t="s">
        <v>45</v>
      </c>
      <c r="O117" s="39"/>
      <c r="P117" s="177">
        <f t="shared" si="11"/>
        <v>0</v>
      </c>
      <c r="Q117" s="177">
        <v>1.04881</v>
      </c>
      <c r="R117" s="177">
        <f t="shared" si="12"/>
        <v>15.0923759</v>
      </c>
      <c r="S117" s="177">
        <v>0</v>
      </c>
      <c r="T117" s="178">
        <f t="shared" si="13"/>
        <v>0</v>
      </c>
      <c r="AR117" s="21" t="s">
        <v>136</v>
      </c>
      <c r="AT117" s="21" t="s">
        <v>132</v>
      </c>
      <c r="AU117" s="21" t="s">
        <v>137</v>
      </c>
      <c r="AY117" s="21" t="s">
        <v>130</v>
      </c>
      <c r="BE117" s="179">
        <f t="shared" si="14"/>
        <v>0</v>
      </c>
      <c r="BF117" s="179">
        <f t="shared" si="15"/>
        <v>0</v>
      </c>
      <c r="BG117" s="179">
        <f t="shared" si="16"/>
        <v>0</v>
      </c>
      <c r="BH117" s="179">
        <f t="shared" si="17"/>
        <v>0</v>
      </c>
      <c r="BI117" s="179">
        <f t="shared" si="18"/>
        <v>0</v>
      </c>
      <c r="BJ117" s="21" t="s">
        <v>137</v>
      </c>
      <c r="BK117" s="179">
        <f t="shared" si="19"/>
        <v>0</v>
      </c>
      <c r="BL117" s="21" t="s">
        <v>136</v>
      </c>
      <c r="BM117" s="21" t="s">
        <v>174</v>
      </c>
    </row>
    <row r="118" spans="2:65" s="1" customFormat="1" ht="28.5" customHeight="1">
      <c r="B118" s="166"/>
      <c r="C118" s="167">
        <v>22</v>
      </c>
      <c r="D118" s="168" t="s">
        <v>132</v>
      </c>
      <c r="E118" s="1" t="s">
        <v>559</v>
      </c>
      <c r="F118" s="170" t="s">
        <v>586</v>
      </c>
      <c r="G118" s="171" t="s">
        <v>168</v>
      </c>
      <c r="H118" s="183">
        <v>0.117</v>
      </c>
      <c r="I118" s="173"/>
      <c r="J118" s="174">
        <f t="shared" si="10"/>
        <v>0</v>
      </c>
      <c r="K118" s="170" t="s">
        <v>587</v>
      </c>
      <c r="L118" s="38"/>
      <c r="M118" s="175" t="s">
        <v>5</v>
      </c>
      <c r="N118" s="176" t="s">
        <v>45</v>
      </c>
      <c r="O118" s="39"/>
      <c r="P118" s="177">
        <f t="shared" si="11"/>
        <v>0</v>
      </c>
      <c r="Q118" s="177">
        <v>0.03727</v>
      </c>
      <c r="R118" s="177">
        <f t="shared" si="12"/>
        <v>0.00436059</v>
      </c>
      <c r="S118" s="177">
        <v>0</v>
      </c>
      <c r="T118" s="178">
        <f t="shared" si="13"/>
        <v>0</v>
      </c>
      <c r="AR118" s="21" t="s">
        <v>136</v>
      </c>
      <c r="AT118" s="21" t="s">
        <v>132</v>
      </c>
      <c r="AU118" s="21" t="s">
        <v>137</v>
      </c>
      <c r="AY118" s="21" t="s">
        <v>130</v>
      </c>
      <c r="BE118" s="179">
        <f t="shared" si="14"/>
        <v>0</v>
      </c>
      <c r="BF118" s="179">
        <f t="shared" si="15"/>
        <v>0</v>
      </c>
      <c r="BG118" s="179">
        <f t="shared" si="16"/>
        <v>0</v>
      </c>
      <c r="BH118" s="179">
        <f t="shared" si="17"/>
        <v>0</v>
      </c>
      <c r="BI118" s="179">
        <f t="shared" si="18"/>
        <v>0</v>
      </c>
      <c r="BJ118" s="21" t="s">
        <v>137</v>
      </c>
      <c r="BK118" s="179">
        <f t="shared" si="19"/>
        <v>0</v>
      </c>
      <c r="BL118" s="21" t="s">
        <v>136</v>
      </c>
      <c r="BM118" s="21" t="s">
        <v>175</v>
      </c>
    </row>
    <row r="119" spans="2:65" s="1" customFormat="1" ht="41.25" customHeight="1">
      <c r="B119" s="166"/>
      <c r="C119" s="167">
        <v>23</v>
      </c>
      <c r="D119" s="168" t="s">
        <v>132</v>
      </c>
      <c r="E119" s="1" t="s">
        <v>557</v>
      </c>
      <c r="F119" s="170" t="s">
        <v>585</v>
      </c>
      <c r="G119" s="171" t="s">
        <v>152</v>
      </c>
      <c r="H119" s="172">
        <v>88.7</v>
      </c>
      <c r="I119" s="173"/>
      <c r="J119" s="174">
        <f t="shared" si="10"/>
        <v>0</v>
      </c>
      <c r="K119" s="170" t="s">
        <v>587</v>
      </c>
      <c r="L119" s="38"/>
      <c r="M119" s="175" t="s">
        <v>5</v>
      </c>
      <c r="N119" s="176" t="s">
        <v>45</v>
      </c>
      <c r="O119" s="39"/>
      <c r="P119" s="177">
        <f t="shared" si="11"/>
        <v>0</v>
      </c>
      <c r="Q119" s="177">
        <v>0.04645</v>
      </c>
      <c r="R119" s="177">
        <f t="shared" si="12"/>
        <v>4.120115</v>
      </c>
      <c r="S119" s="177">
        <v>0</v>
      </c>
      <c r="T119" s="178">
        <f t="shared" si="13"/>
        <v>0</v>
      </c>
      <c r="AR119" s="21" t="s">
        <v>136</v>
      </c>
      <c r="AT119" s="21" t="s">
        <v>132</v>
      </c>
      <c r="AU119" s="21" t="s">
        <v>137</v>
      </c>
      <c r="AY119" s="21" t="s">
        <v>130</v>
      </c>
      <c r="BE119" s="179">
        <f t="shared" si="14"/>
        <v>0</v>
      </c>
      <c r="BF119" s="179">
        <f t="shared" si="15"/>
        <v>0</v>
      </c>
      <c r="BG119" s="179">
        <f t="shared" si="16"/>
        <v>0</v>
      </c>
      <c r="BH119" s="179">
        <f t="shared" si="17"/>
        <v>0</v>
      </c>
      <c r="BI119" s="179">
        <f t="shared" si="18"/>
        <v>0</v>
      </c>
      <c r="BJ119" s="21" t="s">
        <v>137</v>
      </c>
      <c r="BK119" s="179">
        <f t="shared" si="19"/>
        <v>0</v>
      </c>
      <c r="BL119" s="21" t="s">
        <v>136</v>
      </c>
      <c r="BM119" s="21" t="s">
        <v>176</v>
      </c>
    </row>
    <row r="120" spans="2:65" s="1" customFormat="1" ht="23.25" customHeight="1">
      <c r="B120" s="166"/>
      <c r="C120" s="167">
        <v>24</v>
      </c>
      <c r="D120" s="168" t="s">
        <v>132</v>
      </c>
      <c r="E120" s="1" t="s">
        <v>559</v>
      </c>
      <c r="F120" s="170" t="s">
        <v>584</v>
      </c>
      <c r="G120" s="171" t="s">
        <v>168</v>
      </c>
      <c r="H120" s="172">
        <v>0.962</v>
      </c>
      <c r="I120" s="173"/>
      <c r="J120" s="174">
        <f t="shared" si="10"/>
        <v>0</v>
      </c>
      <c r="K120" s="170" t="s">
        <v>587</v>
      </c>
      <c r="L120" s="38"/>
      <c r="M120" s="175" t="s">
        <v>5</v>
      </c>
      <c r="N120" s="176" t="s">
        <v>45</v>
      </c>
      <c r="O120" s="39"/>
      <c r="P120" s="177">
        <f t="shared" si="11"/>
        <v>0</v>
      </c>
      <c r="Q120" s="177">
        <v>0.09285</v>
      </c>
      <c r="R120" s="177">
        <f t="shared" si="12"/>
        <v>0.0893217</v>
      </c>
      <c r="S120" s="177">
        <v>0</v>
      </c>
      <c r="T120" s="178">
        <f t="shared" si="13"/>
        <v>0</v>
      </c>
      <c r="AR120" s="21" t="s">
        <v>136</v>
      </c>
      <c r="AT120" s="21" t="s">
        <v>132</v>
      </c>
      <c r="AU120" s="21" t="s">
        <v>137</v>
      </c>
      <c r="AY120" s="21" t="s">
        <v>130</v>
      </c>
      <c r="BE120" s="179">
        <f t="shared" si="14"/>
        <v>0</v>
      </c>
      <c r="BF120" s="179">
        <f t="shared" si="15"/>
        <v>0</v>
      </c>
      <c r="BG120" s="179">
        <f t="shared" si="16"/>
        <v>0</v>
      </c>
      <c r="BH120" s="179">
        <f t="shared" si="17"/>
        <v>0</v>
      </c>
      <c r="BI120" s="179">
        <f t="shared" si="18"/>
        <v>0</v>
      </c>
      <c r="BJ120" s="21" t="s">
        <v>137</v>
      </c>
      <c r="BK120" s="179">
        <f t="shared" si="19"/>
        <v>0</v>
      </c>
      <c r="BL120" s="21" t="s">
        <v>136</v>
      </c>
      <c r="BM120" s="21" t="s">
        <v>177</v>
      </c>
    </row>
    <row r="121" spans="2:65" s="1" customFormat="1" ht="22.5" customHeight="1">
      <c r="B121" s="166"/>
      <c r="C121" s="167">
        <v>25</v>
      </c>
      <c r="D121" s="168" t="s">
        <v>132</v>
      </c>
      <c r="E121" s="1" t="s">
        <v>583</v>
      </c>
      <c r="F121" s="170" t="s">
        <v>178</v>
      </c>
      <c r="G121" s="171" t="s">
        <v>179</v>
      </c>
      <c r="H121" s="183">
        <v>8</v>
      </c>
      <c r="I121" s="173"/>
      <c r="J121" s="174">
        <f t="shared" si="10"/>
        <v>0</v>
      </c>
      <c r="K121" s="170" t="s">
        <v>587</v>
      </c>
      <c r="L121" s="38"/>
      <c r="M121" s="175" t="s">
        <v>5</v>
      </c>
      <c r="N121" s="176" t="s">
        <v>45</v>
      </c>
      <c r="O121" s="39"/>
      <c r="P121" s="177">
        <f t="shared" si="11"/>
        <v>0</v>
      </c>
      <c r="Q121" s="177">
        <v>2.4533</v>
      </c>
      <c r="R121" s="177">
        <f t="shared" si="12"/>
        <v>19.6264</v>
      </c>
      <c r="S121" s="177">
        <v>0</v>
      </c>
      <c r="T121" s="178">
        <f t="shared" si="13"/>
        <v>0</v>
      </c>
      <c r="AR121" s="21" t="s">
        <v>136</v>
      </c>
      <c r="AT121" s="21" t="s">
        <v>132</v>
      </c>
      <c r="AU121" s="21" t="s">
        <v>137</v>
      </c>
      <c r="AY121" s="21" t="s">
        <v>130</v>
      </c>
      <c r="BE121" s="179">
        <f t="shared" si="14"/>
        <v>0</v>
      </c>
      <c r="BF121" s="179">
        <f t="shared" si="15"/>
        <v>0</v>
      </c>
      <c r="BG121" s="179">
        <f t="shared" si="16"/>
        <v>0</v>
      </c>
      <c r="BH121" s="179">
        <f t="shared" si="17"/>
        <v>0</v>
      </c>
      <c r="BI121" s="179">
        <f t="shared" si="18"/>
        <v>0</v>
      </c>
      <c r="BJ121" s="21" t="s">
        <v>137</v>
      </c>
      <c r="BK121" s="179">
        <f t="shared" si="19"/>
        <v>0</v>
      </c>
      <c r="BL121" s="21" t="s">
        <v>136</v>
      </c>
      <c r="BM121" s="21" t="s">
        <v>180</v>
      </c>
    </row>
    <row r="122" spans="2:63" s="10" customFormat="1" ht="29.25" customHeight="1">
      <c r="B122" s="152"/>
      <c r="C122" s="180"/>
      <c r="D122" s="163" t="s">
        <v>72</v>
      </c>
      <c r="E122" s="164" t="s">
        <v>136</v>
      </c>
      <c r="F122" s="164" t="s">
        <v>181</v>
      </c>
      <c r="I122" s="155"/>
      <c r="J122" s="165">
        <f>SUM(J123:J127)</f>
        <v>0</v>
      </c>
      <c r="L122" s="152"/>
      <c r="M122" s="157"/>
      <c r="N122" s="158"/>
      <c r="O122" s="158"/>
      <c r="P122" s="159">
        <f>SUM(P123:P127)</f>
        <v>0</v>
      </c>
      <c r="Q122" s="158"/>
      <c r="R122" s="159">
        <f>SUM(R123:R127)</f>
        <v>625.9403921</v>
      </c>
      <c r="S122" s="158"/>
      <c r="T122" s="160">
        <f>SUM(T123:T127)</f>
        <v>0</v>
      </c>
      <c r="AR122" s="153" t="s">
        <v>22</v>
      </c>
      <c r="AT122" s="161" t="s">
        <v>72</v>
      </c>
      <c r="AU122" s="161" t="s">
        <v>22</v>
      </c>
      <c r="AY122" s="153" t="s">
        <v>130</v>
      </c>
      <c r="BK122" s="162">
        <f>SUM(BK123:BK127)</f>
        <v>0</v>
      </c>
    </row>
    <row r="123" spans="2:65" s="1" customFormat="1" ht="22.5" customHeight="1">
      <c r="B123" s="166"/>
      <c r="C123" s="167">
        <v>26</v>
      </c>
      <c r="D123" s="168" t="s">
        <v>132</v>
      </c>
      <c r="E123" s="181" t="s">
        <v>588</v>
      </c>
      <c r="F123" s="170" t="s">
        <v>182</v>
      </c>
      <c r="G123" s="171" t="s">
        <v>135</v>
      </c>
      <c r="H123" s="172">
        <v>37.765</v>
      </c>
      <c r="I123" s="173"/>
      <c r="J123" s="174">
        <f>ROUND(I123*H123,2)</f>
        <v>0</v>
      </c>
      <c r="K123" s="170"/>
      <c r="L123" s="38"/>
      <c r="M123" s="175" t="s">
        <v>5</v>
      </c>
      <c r="N123" s="176" t="s">
        <v>45</v>
      </c>
      <c r="O123" s="39"/>
      <c r="P123" s="177">
        <f>O123*H123</f>
        <v>0</v>
      </c>
      <c r="Q123" s="177">
        <v>0.14954</v>
      </c>
      <c r="R123" s="177">
        <f>Q123*H123</f>
        <v>5.6473781</v>
      </c>
      <c r="S123" s="177">
        <v>0</v>
      </c>
      <c r="T123" s="178">
        <f>S123*H123</f>
        <v>0</v>
      </c>
      <c r="AR123" s="21" t="s">
        <v>136</v>
      </c>
      <c r="AT123" s="21" t="s">
        <v>132</v>
      </c>
      <c r="AU123" s="21" t="s">
        <v>137</v>
      </c>
      <c r="AY123" s="21" t="s">
        <v>130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1" t="s">
        <v>137</v>
      </c>
      <c r="BK123" s="179">
        <f>ROUND(I123*H123,2)</f>
        <v>0</v>
      </c>
      <c r="BL123" s="21" t="s">
        <v>136</v>
      </c>
      <c r="BM123" s="21" t="s">
        <v>183</v>
      </c>
    </row>
    <row r="124" spans="2:65" s="1" customFormat="1" ht="22.5" customHeight="1">
      <c r="B124" s="166"/>
      <c r="C124" s="167">
        <v>27</v>
      </c>
      <c r="D124" s="168" t="s">
        <v>132</v>
      </c>
      <c r="E124" s="181" t="s">
        <v>589</v>
      </c>
      <c r="F124" s="170" t="s">
        <v>184</v>
      </c>
      <c r="G124" s="171" t="s">
        <v>135</v>
      </c>
      <c r="H124" s="172">
        <v>5.4</v>
      </c>
      <c r="I124" s="173"/>
      <c r="J124" s="174">
        <f>ROUND(I124*H124,2)</f>
        <v>0</v>
      </c>
      <c r="K124" s="184"/>
      <c r="L124" s="185"/>
      <c r="M124" s="186" t="s">
        <v>5</v>
      </c>
      <c r="N124" s="187" t="s">
        <v>45</v>
      </c>
      <c r="O124" s="39"/>
      <c r="P124" s="177">
        <f>O124*H124</f>
        <v>0</v>
      </c>
      <c r="Q124" s="177">
        <v>0.46</v>
      </c>
      <c r="R124" s="177">
        <f>Q124*H124</f>
        <v>2.4840000000000004</v>
      </c>
      <c r="S124" s="177">
        <v>0</v>
      </c>
      <c r="T124" s="178">
        <f>S124*H124</f>
        <v>0</v>
      </c>
      <c r="AR124" s="21" t="s">
        <v>185</v>
      </c>
      <c r="AT124" s="21" t="s">
        <v>186</v>
      </c>
      <c r="AU124" s="21" t="s">
        <v>137</v>
      </c>
      <c r="AY124" s="21" t="s">
        <v>130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1" t="s">
        <v>137</v>
      </c>
      <c r="BK124" s="179">
        <f>ROUND(I124*H124,2)</f>
        <v>0</v>
      </c>
      <c r="BL124" s="21" t="s">
        <v>136</v>
      </c>
      <c r="BM124" s="21" t="s">
        <v>187</v>
      </c>
    </row>
    <row r="125" spans="2:65" s="1" customFormat="1" ht="22.5" customHeight="1">
      <c r="B125" s="166"/>
      <c r="C125" s="167">
        <v>28</v>
      </c>
      <c r="D125" s="168" t="s">
        <v>132</v>
      </c>
      <c r="E125" s="181" t="s">
        <v>590</v>
      </c>
      <c r="F125" s="170" t="s">
        <v>188</v>
      </c>
      <c r="G125" s="171" t="s">
        <v>152</v>
      </c>
      <c r="H125" s="183">
        <v>251.8</v>
      </c>
      <c r="I125" s="173"/>
      <c r="J125" s="174">
        <f>ROUND(I125*H125,2)</f>
        <v>0</v>
      </c>
      <c r="K125" s="170"/>
      <c r="L125" s="38"/>
      <c r="M125" s="175" t="s">
        <v>5</v>
      </c>
      <c r="N125" s="176" t="s">
        <v>45</v>
      </c>
      <c r="O125" s="39"/>
      <c r="P125" s="177">
        <f>O125*H125</f>
        <v>0</v>
      </c>
      <c r="Q125" s="177">
        <v>2.45343</v>
      </c>
      <c r="R125" s="177">
        <f>Q125*H125</f>
        <v>617.773674</v>
      </c>
      <c r="S125" s="177">
        <v>0</v>
      </c>
      <c r="T125" s="178">
        <f>S125*H125</f>
        <v>0</v>
      </c>
      <c r="AR125" s="21" t="s">
        <v>136</v>
      </c>
      <c r="AT125" s="21" t="s">
        <v>132</v>
      </c>
      <c r="AU125" s="21" t="s">
        <v>137</v>
      </c>
      <c r="AY125" s="21" t="s">
        <v>130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1" t="s">
        <v>137</v>
      </c>
      <c r="BK125" s="179">
        <f>ROUND(I125*H125,2)</f>
        <v>0</v>
      </c>
      <c r="BL125" s="21" t="s">
        <v>136</v>
      </c>
      <c r="BM125" s="21" t="s">
        <v>189</v>
      </c>
    </row>
    <row r="126" spans="2:65" s="1" customFormat="1" ht="16.5" customHeight="1">
      <c r="B126" s="166"/>
      <c r="C126" s="167">
        <v>29</v>
      </c>
      <c r="D126" s="168" t="s">
        <v>132</v>
      </c>
      <c r="E126" s="181" t="s">
        <v>591</v>
      </c>
      <c r="F126" s="170" t="s">
        <v>190</v>
      </c>
      <c r="G126" s="171" t="s">
        <v>135</v>
      </c>
      <c r="H126" s="183">
        <v>11.4</v>
      </c>
      <c r="I126" s="173"/>
      <c r="J126" s="174">
        <f>ROUND(I126*H126,2)</f>
        <v>0</v>
      </c>
      <c r="K126" s="170"/>
      <c r="L126" s="38"/>
      <c r="M126" s="175" t="s">
        <v>5</v>
      </c>
      <c r="N126" s="176" t="s">
        <v>45</v>
      </c>
      <c r="O126" s="39"/>
      <c r="P126" s="177">
        <f>O126*H126</f>
        <v>0</v>
      </c>
      <c r="Q126" s="177">
        <v>0.0031</v>
      </c>
      <c r="R126" s="177">
        <f>Q126*H126</f>
        <v>0.035339999999999996</v>
      </c>
      <c r="S126" s="177">
        <v>0</v>
      </c>
      <c r="T126" s="178">
        <f>S126*H126</f>
        <v>0</v>
      </c>
      <c r="AR126" s="21" t="s">
        <v>136</v>
      </c>
      <c r="AT126" s="21" t="s">
        <v>132</v>
      </c>
      <c r="AU126" s="21" t="s">
        <v>137</v>
      </c>
      <c r="AY126" s="21" t="s">
        <v>130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1" t="s">
        <v>137</v>
      </c>
      <c r="BK126" s="179">
        <f>ROUND(I126*H126,2)</f>
        <v>0</v>
      </c>
      <c r="BL126" s="21" t="s">
        <v>136</v>
      </c>
      <c r="BM126" s="21" t="s">
        <v>191</v>
      </c>
    </row>
    <row r="127" spans="2:65" s="1" customFormat="1" ht="18" customHeight="1">
      <c r="B127" s="166"/>
      <c r="C127" s="167">
        <v>30</v>
      </c>
      <c r="D127" s="168" t="s">
        <v>132</v>
      </c>
      <c r="E127" s="181" t="s">
        <v>592</v>
      </c>
      <c r="F127" s="170" t="s">
        <v>192</v>
      </c>
      <c r="G127" s="171" t="s">
        <v>135</v>
      </c>
      <c r="H127" s="183">
        <v>37.8</v>
      </c>
      <c r="I127" s="173"/>
      <c r="J127" s="174">
        <f>ROUND(I127*H127,2)</f>
        <v>0</v>
      </c>
      <c r="K127" s="170"/>
      <c r="L127" s="38"/>
      <c r="M127" s="175" t="s">
        <v>5</v>
      </c>
      <c r="N127" s="176" t="s">
        <v>45</v>
      </c>
      <c r="O127" s="39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21" t="s">
        <v>136</v>
      </c>
      <c r="AT127" s="21" t="s">
        <v>132</v>
      </c>
      <c r="AU127" s="21" t="s">
        <v>137</v>
      </c>
      <c r="AY127" s="21" t="s">
        <v>130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1" t="s">
        <v>137</v>
      </c>
      <c r="BK127" s="179">
        <f>ROUND(I127*H127,2)</f>
        <v>0</v>
      </c>
      <c r="BL127" s="21" t="s">
        <v>136</v>
      </c>
      <c r="BM127" s="21" t="s">
        <v>193</v>
      </c>
    </row>
    <row r="128" spans="2:63" s="10" customFormat="1" ht="29.25" customHeight="1">
      <c r="B128" s="152"/>
      <c r="C128" s="180"/>
      <c r="D128" s="163" t="s">
        <v>72</v>
      </c>
      <c r="E128" s="164" t="s">
        <v>194</v>
      </c>
      <c r="F128" s="164" t="s">
        <v>195</v>
      </c>
      <c r="H128" s="180"/>
      <c r="I128" s="155"/>
      <c r="J128" s="165">
        <f>SUM(J129:J138)</f>
        <v>0</v>
      </c>
      <c r="L128" s="152"/>
      <c r="M128" s="157"/>
      <c r="N128" s="158"/>
      <c r="O128" s="158"/>
      <c r="P128" s="159">
        <f>SUM(P129:P138)</f>
        <v>0</v>
      </c>
      <c r="Q128" s="158"/>
      <c r="R128" s="159">
        <f>SUM(R129:R138)</f>
        <v>0.00182</v>
      </c>
      <c r="S128" s="158"/>
      <c r="T128" s="160">
        <f>SUM(T129:T138)</f>
        <v>1893.1935000000003</v>
      </c>
      <c r="AR128" s="153" t="s">
        <v>22</v>
      </c>
      <c r="AT128" s="161" t="s">
        <v>72</v>
      </c>
      <c r="AU128" s="161" t="s">
        <v>22</v>
      </c>
      <c r="AY128" s="153" t="s">
        <v>130</v>
      </c>
      <c r="BK128" s="162">
        <f>SUM(BK129:BK138)</f>
        <v>0</v>
      </c>
    </row>
    <row r="129" spans="2:65" s="1" customFormat="1" ht="22.5" customHeight="1">
      <c r="B129" s="166"/>
      <c r="C129" s="167">
        <v>31</v>
      </c>
      <c r="D129" s="168" t="s">
        <v>132</v>
      </c>
      <c r="E129" s="181" t="s">
        <v>593</v>
      </c>
      <c r="F129" s="170" t="s">
        <v>196</v>
      </c>
      <c r="G129" s="171" t="s">
        <v>197</v>
      </c>
      <c r="H129" s="183">
        <v>2</v>
      </c>
      <c r="I129" s="173"/>
      <c r="J129" s="174">
        <f aca="true" t="shared" si="20" ref="J129:J138">ROUND(I129*H129,2)</f>
        <v>0</v>
      </c>
      <c r="K129" s="170"/>
      <c r="L129" s="38"/>
      <c r="M129" s="175" t="s">
        <v>5</v>
      </c>
      <c r="N129" s="176" t="s">
        <v>45</v>
      </c>
      <c r="O129" s="39"/>
      <c r="P129" s="177">
        <f aca="true" t="shared" si="21" ref="P129:P138">O129*H129</f>
        <v>0</v>
      </c>
      <c r="Q129" s="177">
        <v>0.00091</v>
      </c>
      <c r="R129" s="177">
        <f aca="true" t="shared" si="22" ref="R129:R138">Q129*H129</f>
        <v>0.00182</v>
      </c>
      <c r="S129" s="177">
        <v>0</v>
      </c>
      <c r="T129" s="178">
        <f aca="true" t="shared" si="23" ref="T129:T138">S129*H129</f>
        <v>0</v>
      </c>
      <c r="AR129" s="21" t="s">
        <v>136</v>
      </c>
      <c r="AT129" s="21" t="s">
        <v>132</v>
      </c>
      <c r="AU129" s="21" t="s">
        <v>137</v>
      </c>
      <c r="AY129" s="21" t="s">
        <v>130</v>
      </c>
      <c r="BE129" s="179">
        <f aca="true" t="shared" si="24" ref="BE129:BE138">IF(N129="základní",J129,0)</f>
        <v>0</v>
      </c>
      <c r="BF129" s="179">
        <f aca="true" t="shared" si="25" ref="BF129:BF138">IF(N129="snížená",J129,0)</f>
        <v>0</v>
      </c>
      <c r="BG129" s="179">
        <f aca="true" t="shared" si="26" ref="BG129:BG138">IF(N129="zákl. přenesená",J129,0)</f>
        <v>0</v>
      </c>
      <c r="BH129" s="179">
        <f aca="true" t="shared" si="27" ref="BH129:BH138">IF(N129="sníž. přenesená",J129,0)</f>
        <v>0</v>
      </c>
      <c r="BI129" s="179">
        <f aca="true" t="shared" si="28" ref="BI129:BI138">IF(N129="nulová",J129,0)</f>
        <v>0</v>
      </c>
      <c r="BJ129" s="21" t="s">
        <v>137</v>
      </c>
      <c r="BK129" s="179">
        <f aca="true" t="shared" si="29" ref="BK129:BK138">ROUND(I129*H129,2)</f>
        <v>0</v>
      </c>
      <c r="BL129" s="21" t="s">
        <v>136</v>
      </c>
      <c r="BM129" s="21" t="s">
        <v>198</v>
      </c>
    </row>
    <row r="130" spans="2:65" s="1" customFormat="1" ht="22.5" customHeight="1">
      <c r="B130" s="166"/>
      <c r="C130" s="167">
        <v>32</v>
      </c>
      <c r="D130" s="168" t="s">
        <v>132</v>
      </c>
      <c r="E130" s="181" t="s">
        <v>594</v>
      </c>
      <c r="F130" s="170" t="s">
        <v>199</v>
      </c>
      <c r="G130" s="171" t="s">
        <v>152</v>
      </c>
      <c r="H130" s="183">
        <v>528.2</v>
      </c>
      <c r="I130" s="173"/>
      <c r="J130" s="174">
        <f t="shared" si="20"/>
        <v>0</v>
      </c>
      <c r="K130" s="170"/>
      <c r="L130" s="38"/>
      <c r="M130" s="175" t="s">
        <v>5</v>
      </c>
      <c r="N130" s="176" t="s">
        <v>45</v>
      </c>
      <c r="O130" s="39"/>
      <c r="P130" s="177">
        <f t="shared" si="21"/>
        <v>0</v>
      </c>
      <c r="Q130" s="177">
        <v>0</v>
      </c>
      <c r="R130" s="177">
        <f t="shared" si="22"/>
        <v>0</v>
      </c>
      <c r="S130" s="177">
        <v>2</v>
      </c>
      <c r="T130" s="178">
        <f t="shared" si="23"/>
        <v>1056.4</v>
      </c>
      <c r="AR130" s="21" t="s">
        <v>136</v>
      </c>
      <c r="AT130" s="21" t="s">
        <v>132</v>
      </c>
      <c r="AU130" s="21" t="s">
        <v>137</v>
      </c>
      <c r="AY130" s="21" t="s">
        <v>130</v>
      </c>
      <c r="BE130" s="179">
        <f t="shared" si="24"/>
        <v>0</v>
      </c>
      <c r="BF130" s="179">
        <f t="shared" si="25"/>
        <v>0</v>
      </c>
      <c r="BG130" s="179">
        <f t="shared" si="26"/>
        <v>0</v>
      </c>
      <c r="BH130" s="179">
        <f t="shared" si="27"/>
        <v>0</v>
      </c>
      <c r="BI130" s="179">
        <f t="shared" si="28"/>
        <v>0</v>
      </c>
      <c r="BJ130" s="21" t="s">
        <v>137</v>
      </c>
      <c r="BK130" s="179">
        <f t="shared" si="29"/>
        <v>0</v>
      </c>
      <c r="BL130" s="21" t="s">
        <v>136</v>
      </c>
      <c r="BM130" s="21" t="s">
        <v>200</v>
      </c>
    </row>
    <row r="131" spans="2:65" s="1" customFormat="1" ht="22.5" customHeight="1">
      <c r="B131" s="166"/>
      <c r="C131" s="167">
        <v>33</v>
      </c>
      <c r="D131" s="168" t="s">
        <v>132</v>
      </c>
      <c r="E131" s="181" t="s">
        <v>595</v>
      </c>
      <c r="F131" s="170" t="s">
        <v>201</v>
      </c>
      <c r="G131" s="171" t="s">
        <v>152</v>
      </c>
      <c r="H131" s="183">
        <v>1450</v>
      </c>
      <c r="I131" s="173"/>
      <c r="J131" s="174">
        <f t="shared" si="20"/>
        <v>0</v>
      </c>
      <c r="K131" s="170"/>
      <c r="L131" s="38"/>
      <c r="M131" s="175" t="s">
        <v>5</v>
      </c>
      <c r="N131" s="176" t="s">
        <v>45</v>
      </c>
      <c r="O131" s="39"/>
      <c r="P131" s="177">
        <f t="shared" si="21"/>
        <v>0</v>
      </c>
      <c r="Q131" s="177">
        <v>0</v>
      </c>
      <c r="R131" s="177">
        <f t="shared" si="22"/>
        <v>0</v>
      </c>
      <c r="S131" s="177">
        <v>0.261</v>
      </c>
      <c r="T131" s="178">
        <f t="shared" si="23"/>
        <v>378.45</v>
      </c>
      <c r="AR131" s="21" t="s">
        <v>136</v>
      </c>
      <c r="AT131" s="21" t="s">
        <v>132</v>
      </c>
      <c r="AU131" s="21" t="s">
        <v>137</v>
      </c>
      <c r="AY131" s="21" t="s">
        <v>130</v>
      </c>
      <c r="BE131" s="179">
        <f t="shared" si="24"/>
        <v>0</v>
      </c>
      <c r="BF131" s="179">
        <f t="shared" si="25"/>
        <v>0</v>
      </c>
      <c r="BG131" s="179">
        <f t="shared" si="26"/>
        <v>0</v>
      </c>
      <c r="BH131" s="179">
        <f t="shared" si="27"/>
        <v>0</v>
      </c>
      <c r="BI131" s="179">
        <f t="shared" si="28"/>
        <v>0</v>
      </c>
      <c r="BJ131" s="21" t="s">
        <v>137</v>
      </c>
      <c r="BK131" s="179">
        <f t="shared" si="29"/>
        <v>0</v>
      </c>
      <c r="BL131" s="21" t="s">
        <v>136</v>
      </c>
      <c r="BM131" s="21" t="s">
        <v>202</v>
      </c>
    </row>
    <row r="132" spans="2:65" s="1" customFormat="1" ht="24.75" customHeight="1">
      <c r="B132" s="166"/>
      <c r="C132" s="167">
        <v>34</v>
      </c>
      <c r="D132" s="168" t="s">
        <v>132</v>
      </c>
      <c r="E132" s="181" t="s">
        <v>596</v>
      </c>
      <c r="F132" s="170" t="s">
        <v>203</v>
      </c>
      <c r="G132" s="171" t="s">
        <v>135</v>
      </c>
      <c r="H132" s="183">
        <v>24.15</v>
      </c>
      <c r="I132" s="173"/>
      <c r="J132" s="174">
        <f t="shared" si="20"/>
        <v>0</v>
      </c>
      <c r="K132" s="170"/>
      <c r="L132" s="38"/>
      <c r="M132" s="175" t="s">
        <v>5</v>
      </c>
      <c r="N132" s="176" t="s">
        <v>45</v>
      </c>
      <c r="O132" s="39"/>
      <c r="P132" s="177">
        <f t="shared" si="21"/>
        <v>0</v>
      </c>
      <c r="Q132" s="177">
        <v>0</v>
      </c>
      <c r="R132" s="177">
        <f t="shared" si="22"/>
        <v>0</v>
      </c>
      <c r="S132" s="177">
        <v>1.8</v>
      </c>
      <c r="T132" s="178">
        <f t="shared" si="23"/>
        <v>43.47</v>
      </c>
      <c r="AR132" s="21" t="s">
        <v>136</v>
      </c>
      <c r="AT132" s="21" t="s">
        <v>132</v>
      </c>
      <c r="AU132" s="21" t="s">
        <v>137</v>
      </c>
      <c r="AY132" s="21" t="s">
        <v>130</v>
      </c>
      <c r="BE132" s="179">
        <f t="shared" si="24"/>
        <v>0</v>
      </c>
      <c r="BF132" s="179">
        <f t="shared" si="25"/>
        <v>0</v>
      </c>
      <c r="BG132" s="179">
        <f t="shared" si="26"/>
        <v>0</v>
      </c>
      <c r="BH132" s="179">
        <f t="shared" si="27"/>
        <v>0</v>
      </c>
      <c r="BI132" s="179">
        <f t="shared" si="28"/>
        <v>0</v>
      </c>
      <c r="BJ132" s="21" t="s">
        <v>137</v>
      </c>
      <c r="BK132" s="179">
        <f t="shared" si="29"/>
        <v>0</v>
      </c>
      <c r="BL132" s="21" t="s">
        <v>136</v>
      </c>
      <c r="BM132" s="21" t="s">
        <v>204</v>
      </c>
    </row>
    <row r="133" spans="2:65" s="1" customFormat="1" ht="36" customHeight="1">
      <c r="B133" s="166"/>
      <c r="C133" s="167">
        <v>35</v>
      </c>
      <c r="D133" s="168" t="s">
        <v>132</v>
      </c>
      <c r="E133" s="181" t="s">
        <v>597</v>
      </c>
      <c r="F133" s="170" t="s">
        <v>205</v>
      </c>
      <c r="G133" s="171" t="s">
        <v>135</v>
      </c>
      <c r="H133" s="183">
        <v>46</v>
      </c>
      <c r="I133" s="173"/>
      <c r="J133" s="174">
        <f t="shared" si="20"/>
        <v>0</v>
      </c>
      <c r="K133" s="170"/>
      <c r="L133" s="38"/>
      <c r="M133" s="175" t="s">
        <v>5</v>
      </c>
      <c r="N133" s="176" t="s">
        <v>45</v>
      </c>
      <c r="O133" s="39"/>
      <c r="P133" s="177">
        <f t="shared" si="21"/>
        <v>0</v>
      </c>
      <c r="Q133" s="177">
        <v>0</v>
      </c>
      <c r="R133" s="177">
        <f t="shared" si="22"/>
        <v>0</v>
      </c>
      <c r="S133" s="177">
        <v>1.8</v>
      </c>
      <c r="T133" s="178">
        <f t="shared" si="23"/>
        <v>82.8</v>
      </c>
      <c r="AR133" s="21" t="s">
        <v>136</v>
      </c>
      <c r="AT133" s="21" t="s">
        <v>132</v>
      </c>
      <c r="AU133" s="21" t="s">
        <v>137</v>
      </c>
      <c r="AY133" s="21" t="s">
        <v>130</v>
      </c>
      <c r="BE133" s="179">
        <f t="shared" si="24"/>
        <v>0</v>
      </c>
      <c r="BF133" s="179">
        <f t="shared" si="25"/>
        <v>0</v>
      </c>
      <c r="BG133" s="179">
        <f t="shared" si="26"/>
        <v>0</v>
      </c>
      <c r="BH133" s="179">
        <f t="shared" si="27"/>
        <v>0</v>
      </c>
      <c r="BI133" s="179">
        <f t="shared" si="28"/>
        <v>0</v>
      </c>
      <c r="BJ133" s="21" t="s">
        <v>137</v>
      </c>
      <c r="BK133" s="179">
        <f t="shared" si="29"/>
        <v>0</v>
      </c>
      <c r="BL133" s="21" t="s">
        <v>136</v>
      </c>
      <c r="BM133" s="21" t="s">
        <v>206</v>
      </c>
    </row>
    <row r="134" spans="2:65" s="1" customFormat="1" ht="22.5" customHeight="1">
      <c r="B134" s="166"/>
      <c r="C134" s="167">
        <v>36</v>
      </c>
      <c r="D134" s="168" t="s">
        <v>132</v>
      </c>
      <c r="E134" s="181" t="s">
        <v>598</v>
      </c>
      <c r="F134" s="170" t="s">
        <v>207</v>
      </c>
      <c r="G134" s="171" t="s">
        <v>135</v>
      </c>
      <c r="H134" s="183">
        <v>16</v>
      </c>
      <c r="I134" s="173"/>
      <c r="J134" s="174">
        <f t="shared" si="20"/>
        <v>0</v>
      </c>
      <c r="K134" s="170"/>
      <c r="L134" s="38"/>
      <c r="M134" s="175" t="s">
        <v>5</v>
      </c>
      <c r="N134" s="176" t="s">
        <v>45</v>
      </c>
      <c r="O134" s="39"/>
      <c r="P134" s="177">
        <f t="shared" si="21"/>
        <v>0</v>
      </c>
      <c r="Q134" s="177">
        <v>0</v>
      </c>
      <c r="R134" s="177">
        <f t="shared" si="22"/>
        <v>0</v>
      </c>
      <c r="S134" s="177">
        <v>0.048</v>
      </c>
      <c r="T134" s="178">
        <f t="shared" si="23"/>
        <v>0.768</v>
      </c>
      <c r="AR134" s="21" t="s">
        <v>136</v>
      </c>
      <c r="AT134" s="21" t="s">
        <v>132</v>
      </c>
      <c r="AU134" s="21" t="s">
        <v>137</v>
      </c>
      <c r="AY134" s="21" t="s">
        <v>130</v>
      </c>
      <c r="BE134" s="179">
        <f t="shared" si="24"/>
        <v>0</v>
      </c>
      <c r="BF134" s="179">
        <f t="shared" si="25"/>
        <v>0</v>
      </c>
      <c r="BG134" s="179">
        <f t="shared" si="26"/>
        <v>0</v>
      </c>
      <c r="BH134" s="179">
        <f t="shared" si="27"/>
        <v>0</v>
      </c>
      <c r="BI134" s="179">
        <f t="shared" si="28"/>
        <v>0</v>
      </c>
      <c r="BJ134" s="21" t="s">
        <v>137</v>
      </c>
      <c r="BK134" s="179">
        <f t="shared" si="29"/>
        <v>0</v>
      </c>
      <c r="BL134" s="21" t="s">
        <v>136</v>
      </c>
      <c r="BM134" s="21" t="s">
        <v>208</v>
      </c>
    </row>
    <row r="135" spans="2:65" s="1" customFormat="1" ht="20.25" customHeight="1">
      <c r="B135" s="166"/>
      <c r="C135" s="167">
        <v>37</v>
      </c>
      <c r="D135" s="168" t="s">
        <v>132</v>
      </c>
      <c r="E135" s="181" t="s">
        <v>599</v>
      </c>
      <c r="F135" s="170" t="s">
        <v>209</v>
      </c>
      <c r="G135" s="171" t="s">
        <v>156</v>
      </c>
      <c r="H135" s="172">
        <v>1</v>
      </c>
      <c r="I135" s="173"/>
      <c r="J135" s="174">
        <f t="shared" si="20"/>
        <v>0</v>
      </c>
      <c r="K135" s="170"/>
      <c r="L135" s="38"/>
      <c r="M135" s="175" t="s">
        <v>5</v>
      </c>
      <c r="N135" s="176" t="s">
        <v>45</v>
      </c>
      <c r="O135" s="39"/>
      <c r="P135" s="177">
        <f t="shared" si="21"/>
        <v>0</v>
      </c>
      <c r="Q135" s="177">
        <v>0</v>
      </c>
      <c r="R135" s="177">
        <f t="shared" si="22"/>
        <v>0</v>
      </c>
      <c r="S135" s="177">
        <v>2.2</v>
      </c>
      <c r="T135" s="178">
        <f t="shared" si="23"/>
        <v>2.2</v>
      </c>
      <c r="AR135" s="21" t="s">
        <v>136</v>
      </c>
      <c r="AT135" s="21" t="s">
        <v>132</v>
      </c>
      <c r="AU135" s="21" t="s">
        <v>137</v>
      </c>
      <c r="AY135" s="21" t="s">
        <v>130</v>
      </c>
      <c r="BE135" s="179">
        <f t="shared" si="24"/>
        <v>0</v>
      </c>
      <c r="BF135" s="179">
        <f t="shared" si="25"/>
        <v>0</v>
      </c>
      <c r="BG135" s="179">
        <f t="shared" si="26"/>
        <v>0</v>
      </c>
      <c r="BH135" s="179">
        <f t="shared" si="27"/>
        <v>0</v>
      </c>
      <c r="BI135" s="179">
        <f t="shared" si="28"/>
        <v>0</v>
      </c>
      <c r="BJ135" s="21" t="s">
        <v>137</v>
      </c>
      <c r="BK135" s="179">
        <f t="shared" si="29"/>
        <v>0</v>
      </c>
      <c r="BL135" s="21" t="s">
        <v>136</v>
      </c>
      <c r="BM135" s="21" t="s">
        <v>210</v>
      </c>
    </row>
    <row r="136" spans="2:65" s="1" customFormat="1" ht="22.5" customHeight="1">
      <c r="B136" s="166"/>
      <c r="C136" s="167">
        <v>38</v>
      </c>
      <c r="D136" s="168" t="s">
        <v>132</v>
      </c>
      <c r="E136" s="181" t="s">
        <v>600</v>
      </c>
      <c r="F136" s="170" t="s">
        <v>211</v>
      </c>
      <c r="G136" s="171" t="s">
        <v>135</v>
      </c>
      <c r="H136" s="172">
        <v>0.9</v>
      </c>
      <c r="I136" s="173"/>
      <c r="J136" s="174">
        <f t="shared" si="20"/>
        <v>0</v>
      </c>
      <c r="K136" s="170"/>
      <c r="L136" s="38"/>
      <c r="M136" s="175" t="s">
        <v>5</v>
      </c>
      <c r="N136" s="176" t="s">
        <v>45</v>
      </c>
      <c r="O136" s="39"/>
      <c r="P136" s="177">
        <f t="shared" si="21"/>
        <v>0</v>
      </c>
      <c r="Q136" s="177">
        <v>0</v>
      </c>
      <c r="R136" s="177">
        <f t="shared" si="22"/>
        <v>0</v>
      </c>
      <c r="S136" s="177">
        <v>0.035</v>
      </c>
      <c r="T136" s="178">
        <f t="shared" si="23"/>
        <v>0.03150000000000001</v>
      </c>
      <c r="AR136" s="21" t="s">
        <v>136</v>
      </c>
      <c r="AT136" s="21" t="s">
        <v>132</v>
      </c>
      <c r="AU136" s="21" t="s">
        <v>137</v>
      </c>
      <c r="AY136" s="21" t="s">
        <v>130</v>
      </c>
      <c r="BE136" s="179">
        <f t="shared" si="24"/>
        <v>0</v>
      </c>
      <c r="BF136" s="179">
        <f t="shared" si="25"/>
        <v>0</v>
      </c>
      <c r="BG136" s="179">
        <f t="shared" si="26"/>
        <v>0</v>
      </c>
      <c r="BH136" s="179">
        <f t="shared" si="27"/>
        <v>0</v>
      </c>
      <c r="BI136" s="179">
        <f t="shared" si="28"/>
        <v>0</v>
      </c>
      <c r="BJ136" s="21" t="s">
        <v>137</v>
      </c>
      <c r="BK136" s="179">
        <f t="shared" si="29"/>
        <v>0</v>
      </c>
      <c r="BL136" s="21" t="s">
        <v>136</v>
      </c>
      <c r="BM136" s="21" t="s">
        <v>212</v>
      </c>
    </row>
    <row r="137" spans="2:65" s="1" customFormat="1" ht="35.25" customHeight="1">
      <c r="B137" s="166"/>
      <c r="C137" s="167">
        <v>39</v>
      </c>
      <c r="D137" s="168" t="s">
        <v>132</v>
      </c>
      <c r="E137" s="181" t="s">
        <v>601</v>
      </c>
      <c r="F137" s="170" t="s">
        <v>213</v>
      </c>
      <c r="G137" s="171" t="s">
        <v>156</v>
      </c>
      <c r="H137" s="172">
        <v>1</v>
      </c>
      <c r="I137" s="173"/>
      <c r="J137" s="174">
        <f t="shared" si="20"/>
        <v>0</v>
      </c>
      <c r="K137" s="170"/>
      <c r="L137" s="38"/>
      <c r="M137" s="175" t="s">
        <v>5</v>
      </c>
      <c r="N137" s="176" t="s">
        <v>45</v>
      </c>
      <c r="O137" s="39"/>
      <c r="P137" s="177">
        <f t="shared" si="21"/>
        <v>0</v>
      </c>
      <c r="Q137" s="177">
        <v>0</v>
      </c>
      <c r="R137" s="177">
        <f t="shared" si="22"/>
        <v>0</v>
      </c>
      <c r="S137" s="177">
        <v>0.074</v>
      </c>
      <c r="T137" s="178">
        <f t="shared" si="23"/>
        <v>0.074</v>
      </c>
      <c r="AR137" s="21" t="s">
        <v>136</v>
      </c>
      <c r="AT137" s="21" t="s">
        <v>132</v>
      </c>
      <c r="AU137" s="21" t="s">
        <v>137</v>
      </c>
      <c r="AY137" s="21" t="s">
        <v>130</v>
      </c>
      <c r="BE137" s="179">
        <f t="shared" si="24"/>
        <v>0</v>
      </c>
      <c r="BF137" s="179">
        <f t="shared" si="25"/>
        <v>0</v>
      </c>
      <c r="BG137" s="179">
        <f t="shared" si="26"/>
        <v>0</v>
      </c>
      <c r="BH137" s="179">
        <f t="shared" si="27"/>
        <v>0</v>
      </c>
      <c r="BI137" s="179">
        <f t="shared" si="28"/>
        <v>0</v>
      </c>
      <c r="BJ137" s="21" t="s">
        <v>137</v>
      </c>
      <c r="BK137" s="179">
        <f t="shared" si="29"/>
        <v>0</v>
      </c>
      <c r="BL137" s="21" t="s">
        <v>136</v>
      </c>
      <c r="BM137" s="21" t="s">
        <v>214</v>
      </c>
    </row>
    <row r="138" spans="2:65" s="1" customFormat="1" ht="22.5" customHeight="1">
      <c r="B138" s="166"/>
      <c r="C138" s="167">
        <v>40</v>
      </c>
      <c r="D138" s="168" t="s">
        <v>132</v>
      </c>
      <c r="E138" s="181" t="s">
        <v>602</v>
      </c>
      <c r="F138" s="170" t="s">
        <v>215</v>
      </c>
      <c r="G138" s="171" t="s">
        <v>152</v>
      </c>
      <c r="H138" s="172">
        <v>235</v>
      </c>
      <c r="I138" s="173"/>
      <c r="J138" s="174">
        <f t="shared" si="20"/>
        <v>0</v>
      </c>
      <c r="K138" s="170"/>
      <c r="L138" s="38"/>
      <c r="M138" s="175" t="s">
        <v>5</v>
      </c>
      <c r="N138" s="176" t="s">
        <v>45</v>
      </c>
      <c r="O138" s="39"/>
      <c r="P138" s="177">
        <f t="shared" si="21"/>
        <v>0</v>
      </c>
      <c r="Q138" s="177">
        <v>0</v>
      </c>
      <c r="R138" s="177">
        <f t="shared" si="22"/>
        <v>0</v>
      </c>
      <c r="S138" s="177">
        <v>1.4</v>
      </c>
      <c r="T138" s="178">
        <f t="shared" si="23"/>
        <v>329</v>
      </c>
      <c r="AR138" s="21" t="s">
        <v>136</v>
      </c>
      <c r="AT138" s="21" t="s">
        <v>132</v>
      </c>
      <c r="AU138" s="21" t="s">
        <v>137</v>
      </c>
      <c r="AY138" s="21" t="s">
        <v>130</v>
      </c>
      <c r="BE138" s="179">
        <f t="shared" si="24"/>
        <v>0</v>
      </c>
      <c r="BF138" s="179">
        <f t="shared" si="25"/>
        <v>0</v>
      </c>
      <c r="BG138" s="179">
        <f t="shared" si="26"/>
        <v>0</v>
      </c>
      <c r="BH138" s="179">
        <f t="shared" si="27"/>
        <v>0</v>
      </c>
      <c r="BI138" s="179">
        <f t="shared" si="28"/>
        <v>0</v>
      </c>
      <c r="BJ138" s="21" t="s">
        <v>137</v>
      </c>
      <c r="BK138" s="179">
        <f t="shared" si="29"/>
        <v>0</v>
      </c>
      <c r="BL138" s="21" t="s">
        <v>136</v>
      </c>
      <c r="BM138" s="21" t="s">
        <v>216</v>
      </c>
    </row>
    <row r="139" spans="2:63" s="10" customFormat="1" ht="29.25" customHeight="1">
      <c r="B139" s="152"/>
      <c r="C139" s="180"/>
      <c r="D139" s="163" t="s">
        <v>72</v>
      </c>
      <c r="E139" s="164" t="s">
        <v>217</v>
      </c>
      <c r="F139" s="164" t="s">
        <v>218</v>
      </c>
      <c r="I139" s="155"/>
      <c r="J139" s="165">
        <f>SUM(J140:J148)</f>
        <v>0</v>
      </c>
      <c r="L139" s="152"/>
      <c r="M139" s="157"/>
      <c r="N139" s="158"/>
      <c r="O139" s="158"/>
      <c r="P139" s="159">
        <f>SUM(P140:P148)</f>
        <v>0</v>
      </c>
      <c r="Q139" s="158"/>
      <c r="R139" s="159">
        <f>SUM(R140:R148)</f>
        <v>0</v>
      </c>
      <c r="S139" s="158"/>
      <c r="T139" s="160">
        <f>SUM(T140:T148)</f>
        <v>0</v>
      </c>
      <c r="AR139" s="153" t="s">
        <v>22</v>
      </c>
      <c r="AT139" s="161" t="s">
        <v>72</v>
      </c>
      <c r="AU139" s="161" t="s">
        <v>22</v>
      </c>
      <c r="AY139" s="153" t="s">
        <v>130</v>
      </c>
      <c r="BK139" s="162">
        <f>SUM(BK140:BK148)</f>
        <v>0</v>
      </c>
    </row>
    <row r="140" spans="2:65" s="1" customFormat="1" ht="22.5" customHeight="1">
      <c r="B140" s="166"/>
      <c r="C140" s="167">
        <v>41</v>
      </c>
      <c r="D140" s="168" t="s">
        <v>132</v>
      </c>
      <c r="E140" s="181" t="s">
        <v>219</v>
      </c>
      <c r="F140" s="170" t="s">
        <v>220</v>
      </c>
      <c r="G140" s="171" t="s">
        <v>168</v>
      </c>
      <c r="H140" s="183">
        <v>125.41</v>
      </c>
      <c r="I140" s="173"/>
      <c r="J140" s="174">
        <f>ROUND(I140*H140,2)</f>
        <v>0</v>
      </c>
      <c r="K140" s="170" t="s">
        <v>587</v>
      </c>
      <c r="L140" s="38"/>
      <c r="M140" s="175" t="s">
        <v>5</v>
      </c>
      <c r="N140" s="176" t="s">
        <v>45</v>
      </c>
      <c r="O140" s="3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AR140" s="21" t="s">
        <v>136</v>
      </c>
      <c r="AT140" s="21" t="s">
        <v>132</v>
      </c>
      <c r="AU140" s="21" t="s">
        <v>137</v>
      </c>
      <c r="AY140" s="21" t="s">
        <v>130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1" t="s">
        <v>137</v>
      </c>
      <c r="BK140" s="179">
        <f>ROUND(I140*H140,2)</f>
        <v>0</v>
      </c>
      <c r="BL140" s="21" t="s">
        <v>136</v>
      </c>
      <c r="BM140" s="21" t="s">
        <v>221</v>
      </c>
    </row>
    <row r="141" spans="2:65" s="1" customFormat="1" ht="22.5" customHeight="1">
      <c r="B141" s="166"/>
      <c r="C141" s="167">
        <v>42</v>
      </c>
      <c r="D141" s="168" t="s">
        <v>132</v>
      </c>
      <c r="E141" s="181" t="s">
        <v>222</v>
      </c>
      <c r="F141" s="170" t="s">
        <v>223</v>
      </c>
      <c r="G141" s="171" t="s">
        <v>168</v>
      </c>
      <c r="H141" s="183">
        <v>125.41</v>
      </c>
      <c r="I141" s="173"/>
      <c r="J141" s="174">
        <f>ROUND(I141*H141,2)</f>
        <v>0</v>
      </c>
      <c r="K141" s="170" t="s">
        <v>587</v>
      </c>
      <c r="L141" s="38"/>
      <c r="M141" s="175" t="s">
        <v>5</v>
      </c>
      <c r="N141" s="176" t="s">
        <v>45</v>
      </c>
      <c r="O141" s="3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21" t="s">
        <v>136</v>
      </c>
      <c r="AT141" s="21" t="s">
        <v>132</v>
      </c>
      <c r="AU141" s="21" t="s">
        <v>137</v>
      </c>
      <c r="AY141" s="21" t="s">
        <v>130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1" t="s">
        <v>137</v>
      </c>
      <c r="BK141" s="179">
        <f>ROUND(I141*H141,2)</f>
        <v>0</v>
      </c>
      <c r="BL141" s="21" t="s">
        <v>136</v>
      </c>
      <c r="BM141" s="21" t="s">
        <v>224</v>
      </c>
    </row>
    <row r="142" spans="2:65" s="1" customFormat="1" ht="22.5" customHeight="1">
      <c r="B142" s="166"/>
      <c r="C142" s="167">
        <v>43</v>
      </c>
      <c r="D142" s="168" t="s">
        <v>132</v>
      </c>
      <c r="E142" s="181" t="s">
        <v>225</v>
      </c>
      <c r="F142" s="170" t="s">
        <v>226</v>
      </c>
      <c r="G142" s="171" t="s">
        <v>168</v>
      </c>
      <c r="H142" s="183">
        <v>125.41</v>
      </c>
      <c r="I142" s="173"/>
      <c r="J142" s="174">
        <f>ROUND(I142*H142,2)</f>
        <v>0</v>
      </c>
      <c r="K142" s="170" t="s">
        <v>587</v>
      </c>
      <c r="L142" s="38"/>
      <c r="M142" s="175" t="s">
        <v>5</v>
      </c>
      <c r="N142" s="176" t="s">
        <v>45</v>
      </c>
      <c r="O142" s="3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AR142" s="21" t="s">
        <v>136</v>
      </c>
      <c r="AT142" s="21" t="s">
        <v>132</v>
      </c>
      <c r="AU142" s="21" t="s">
        <v>137</v>
      </c>
      <c r="AY142" s="21" t="s">
        <v>130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1" t="s">
        <v>137</v>
      </c>
      <c r="BK142" s="179">
        <f>ROUND(I142*H142,2)</f>
        <v>0</v>
      </c>
      <c r="BL142" s="21" t="s">
        <v>136</v>
      </c>
      <c r="BM142" s="21" t="s">
        <v>227</v>
      </c>
    </row>
    <row r="143" spans="2:65" s="1" customFormat="1" ht="22.5" customHeight="1">
      <c r="B143" s="166"/>
      <c r="C143" s="167">
        <v>44</v>
      </c>
      <c r="D143" s="168" t="s">
        <v>132</v>
      </c>
      <c r="E143" s="181" t="s">
        <v>228</v>
      </c>
      <c r="F143" s="170" t="s">
        <v>229</v>
      </c>
      <c r="G143" s="171" t="s">
        <v>168</v>
      </c>
      <c r="H143" s="183">
        <v>125.4</v>
      </c>
      <c r="I143" s="173"/>
      <c r="J143" s="174">
        <f>ROUND(I143*H143,2)</f>
        <v>0</v>
      </c>
      <c r="K143" s="170" t="s">
        <v>587</v>
      </c>
      <c r="L143" s="38"/>
      <c r="M143" s="175" t="s">
        <v>5</v>
      </c>
      <c r="N143" s="176" t="s">
        <v>45</v>
      </c>
      <c r="O143" s="3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AR143" s="21" t="s">
        <v>136</v>
      </c>
      <c r="AT143" s="21" t="s">
        <v>132</v>
      </c>
      <c r="AU143" s="21" t="s">
        <v>137</v>
      </c>
      <c r="AY143" s="21" t="s">
        <v>130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1" t="s">
        <v>137</v>
      </c>
      <c r="BK143" s="179">
        <f>ROUND(I143*H143,2)</f>
        <v>0</v>
      </c>
      <c r="BL143" s="21" t="s">
        <v>136</v>
      </c>
      <c r="BM143" s="21" t="s">
        <v>230</v>
      </c>
    </row>
    <row r="144" spans="2:51" s="11" customFormat="1" ht="13.5">
      <c r="B144" s="188"/>
      <c r="C144" s="189"/>
      <c r="D144" s="190" t="s">
        <v>231</v>
      </c>
      <c r="F144" s="191" t="s">
        <v>232</v>
      </c>
      <c r="H144" s="192">
        <v>1532</v>
      </c>
      <c r="I144" s="193"/>
      <c r="L144" s="188"/>
      <c r="M144" s="194"/>
      <c r="N144" s="195"/>
      <c r="O144" s="195"/>
      <c r="P144" s="195"/>
      <c r="Q144" s="195"/>
      <c r="R144" s="195"/>
      <c r="S144" s="195"/>
      <c r="T144" s="196"/>
      <c r="AT144" s="197" t="s">
        <v>231</v>
      </c>
      <c r="AU144" s="197" t="s">
        <v>137</v>
      </c>
      <c r="AV144" s="11" t="s">
        <v>137</v>
      </c>
      <c r="AW144" s="11" t="s">
        <v>6</v>
      </c>
      <c r="AX144" s="11" t="s">
        <v>22</v>
      </c>
      <c r="AY144" s="197" t="s">
        <v>130</v>
      </c>
    </row>
    <row r="145" spans="2:65" s="1" customFormat="1" ht="22.5" customHeight="1">
      <c r="B145" s="166"/>
      <c r="C145" s="167">
        <v>45</v>
      </c>
      <c r="D145" s="168" t="s">
        <v>132</v>
      </c>
      <c r="E145" s="181" t="s">
        <v>233</v>
      </c>
      <c r="F145" s="170" t="s">
        <v>603</v>
      </c>
      <c r="G145" s="171" t="s">
        <v>168</v>
      </c>
      <c r="H145" s="183">
        <v>86.15</v>
      </c>
      <c r="I145" s="173"/>
      <c r="J145" s="174">
        <f>ROUND(I145*H145,2)</f>
        <v>0</v>
      </c>
      <c r="K145" s="170" t="s">
        <v>587</v>
      </c>
      <c r="L145" s="38"/>
      <c r="M145" s="175" t="s">
        <v>5</v>
      </c>
      <c r="N145" s="176" t="s">
        <v>45</v>
      </c>
      <c r="O145" s="3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AR145" s="21" t="s">
        <v>136</v>
      </c>
      <c r="AT145" s="21" t="s">
        <v>132</v>
      </c>
      <c r="AU145" s="21" t="s">
        <v>137</v>
      </c>
      <c r="AY145" s="21" t="s">
        <v>130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1" t="s">
        <v>137</v>
      </c>
      <c r="BK145" s="179">
        <f>ROUND(I145*H145,2)</f>
        <v>0</v>
      </c>
      <c r="BL145" s="21" t="s">
        <v>136</v>
      </c>
      <c r="BM145" s="21" t="s">
        <v>234</v>
      </c>
    </row>
    <row r="146" spans="2:65" s="1" customFormat="1" ht="22.5" customHeight="1">
      <c r="B146" s="166"/>
      <c r="C146" s="167">
        <v>46</v>
      </c>
      <c r="D146" s="168" t="s">
        <v>132</v>
      </c>
      <c r="E146" s="181" t="s">
        <v>604</v>
      </c>
      <c r="F146" s="170" t="s">
        <v>235</v>
      </c>
      <c r="G146" s="171" t="s">
        <v>168</v>
      </c>
      <c r="H146" s="183">
        <v>33.98</v>
      </c>
      <c r="I146" s="173"/>
      <c r="J146" s="174">
        <f>ROUND(I146*H146,2)</f>
        <v>0</v>
      </c>
      <c r="K146" s="170" t="s">
        <v>587</v>
      </c>
      <c r="L146" s="38"/>
      <c r="M146" s="175" t="s">
        <v>5</v>
      </c>
      <c r="N146" s="176" t="s">
        <v>45</v>
      </c>
      <c r="O146" s="3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AR146" s="21" t="s">
        <v>136</v>
      </c>
      <c r="AT146" s="21" t="s">
        <v>132</v>
      </c>
      <c r="AU146" s="21" t="s">
        <v>137</v>
      </c>
      <c r="AY146" s="21" t="s">
        <v>130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1" t="s">
        <v>137</v>
      </c>
      <c r="BK146" s="179">
        <f>ROUND(I146*H146,2)</f>
        <v>0</v>
      </c>
      <c r="BL146" s="21" t="s">
        <v>136</v>
      </c>
      <c r="BM146" s="21" t="s">
        <v>236</v>
      </c>
    </row>
    <row r="147" spans="2:65" s="1" customFormat="1" ht="22.5" customHeight="1">
      <c r="B147" s="166"/>
      <c r="C147" s="167">
        <v>47</v>
      </c>
      <c r="D147" s="168" t="s">
        <v>132</v>
      </c>
      <c r="E147" s="1" t="s">
        <v>560</v>
      </c>
      <c r="F147" s="170" t="s">
        <v>561</v>
      </c>
      <c r="G147" s="171" t="s">
        <v>168</v>
      </c>
      <c r="H147" s="183">
        <v>5.28</v>
      </c>
      <c r="I147" s="173"/>
      <c r="J147" s="174">
        <f>ROUND(I147*H147,2)</f>
        <v>0</v>
      </c>
      <c r="K147" s="170" t="s">
        <v>587</v>
      </c>
      <c r="L147" s="38"/>
      <c r="M147" s="175"/>
      <c r="N147" s="176"/>
      <c r="O147" s="39"/>
      <c r="P147" s="177"/>
      <c r="Q147" s="177"/>
      <c r="R147" s="177"/>
      <c r="S147" s="177"/>
      <c r="T147" s="178"/>
      <c r="AR147" s="21"/>
      <c r="AT147" s="21"/>
      <c r="AU147" s="21"/>
      <c r="AY147" s="21"/>
      <c r="BE147" s="179"/>
      <c r="BF147" s="179"/>
      <c r="BG147" s="179"/>
      <c r="BH147" s="179"/>
      <c r="BI147" s="179"/>
      <c r="BJ147" s="21"/>
      <c r="BK147" s="179"/>
      <c r="BL147" s="21"/>
      <c r="BM147" s="21"/>
    </row>
    <row r="148" spans="2:65" s="1" customFormat="1" ht="22.5" customHeight="1">
      <c r="B148" s="166"/>
      <c r="C148" s="167">
        <v>48</v>
      </c>
      <c r="D148" s="168" t="s">
        <v>132</v>
      </c>
      <c r="E148" s="1" t="s">
        <v>237</v>
      </c>
      <c r="F148" s="170" t="s">
        <v>562</v>
      </c>
      <c r="G148" s="171" t="s">
        <v>156</v>
      </c>
      <c r="H148" s="183">
        <v>1</v>
      </c>
      <c r="I148" s="173"/>
      <c r="J148" s="174">
        <f>ROUND(I148*H148,2)</f>
        <v>0</v>
      </c>
      <c r="K148" s="170" t="s">
        <v>587</v>
      </c>
      <c r="L148" s="38"/>
      <c r="M148" s="175" t="s">
        <v>5</v>
      </c>
      <c r="N148" s="176" t="s">
        <v>45</v>
      </c>
      <c r="O148" s="39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AR148" s="21" t="s">
        <v>136</v>
      </c>
      <c r="AT148" s="21" t="s">
        <v>132</v>
      </c>
      <c r="AU148" s="21" t="s">
        <v>137</v>
      </c>
      <c r="AY148" s="21" t="s">
        <v>130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1" t="s">
        <v>137</v>
      </c>
      <c r="BK148" s="179">
        <f>ROUND(I148*H148,2)</f>
        <v>0</v>
      </c>
      <c r="BL148" s="21" t="s">
        <v>136</v>
      </c>
      <c r="BM148" s="21" t="s">
        <v>238</v>
      </c>
    </row>
    <row r="149" spans="2:63" s="10" customFormat="1" ht="29.25" customHeight="1">
      <c r="B149" s="152"/>
      <c r="C149" s="180"/>
      <c r="D149" s="163" t="s">
        <v>72</v>
      </c>
      <c r="E149" s="164" t="s">
        <v>239</v>
      </c>
      <c r="F149" s="164" t="s">
        <v>240</v>
      </c>
      <c r="H149" s="180"/>
      <c r="I149" s="155"/>
      <c r="J149" s="165">
        <f>SUM(J150)</f>
        <v>0</v>
      </c>
      <c r="L149" s="152"/>
      <c r="M149" s="157"/>
      <c r="N149" s="158"/>
      <c r="O149" s="158"/>
      <c r="P149" s="159">
        <f>P150</f>
        <v>0</v>
      </c>
      <c r="Q149" s="158"/>
      <c r="R149" s="159">
        <f>R150</f>
        <v>0</v>
      </c>
      <c r="S149" s="158"/>
      <c r="T149" s="160">
        <f>T150</f>
        <v>0</v>
      </c>
      <c r="AR149" s="153" t="s">
        <v>22</v>
      </c>
      <c r="AT149" s="161" t="s">
        <v>72</v>
      </c>
      <c r="AU149" s="161" t="s">
        <v>22</v>
      </c>
      <c r="AY149" s="153" t="s">
        <v>130</v>
      </c>
      <c r="BK149" s="162">
        <f>BK150</f>
        <v>0</v>
      </c>
    </row>
    <row r="150" spans="2:65" s="1" customFormat="1" ht="22.5" customHeight="1">
      <c r="B150" s="166"/>
      <c r="C150" s="167">
        <v>49</v>
      </c>
      <c r="D150" s="168" t="s">
        <v>132</v>
      </c>
      <c r="E150" s="1" t="s">
        <v>563</v>
      </c>
      <c r="F150" s="170" t="s">
        <v>564</v>
      </c>
      <c r="G150" s="171" t="s">
        <v>168</v>
      </c>
      <c r="H150" s="183">
        <v>256.1</v>
      </c>
      <c r="I150" s="173"/>
      <c r="J150" s="174">
        <f>ROUND(I150*H150,2)</f>
        <v>0</v>
      </c>
      <c r="K150" s="170" t="s">
        <v>587</v>
      </c>
      <c r="L150" s="38"/>
      <c r="M150" s="175" t="s">
        <v>5</v>
      </c>
      <c r="N150" s="176" t="s">
        <v>45</v>
      </c>
      <c r="O150" s="3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AR150" s="21" t="s">
        <v>136</v>
      </c>
      <c r="AT150" s="21" t="s">
        <v>132</v>
      </c>
      <c r="AU150" s="21" t="s">
        <v>137</v>
      </c>
      <c r="AY150" s="21" t="s">
        <v>130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1" t="s">
        <v>137</v>
      </c>
      <c r="BK150" s="179">
        <f>ROUND(I150*H150,2)</f>
        <v>0</v>
      </c>
      <c r="BL150" s="21" t="s">
        <v>136</v>
      </c>
      <c r="BM150" s="21" t="s">
        <v>241</v>
      </c>
    </row>
    <row r="151" spans="2:63" s="10" customFormat="1" ht="36.75" customHeight="1">
      <c r="B151" s="152"/>
      <c r="C151" s="180"/>
      <c r="D151" s="153" t="s">
        <v>72</v>
      </c>
      <c r="E151" s="154" t="s">
        <v>242</v>
      </c>
      <c r="F151" s="154" t="s">
        <v>243</v>
      </c>
      <c r="I151" s="155"/>
      <c r="J151" s="156">
        <f>SUM(J152+J159+J161+J163)</f>
        <v>0</v>
      </c>
      <c r="L151" s="152"/>
      <c r="M151" s="157"/>
      <c r="N151" s="158"/>
      <c r="O151" s="158"/>
      <c r="P151" s="159" t="e">
        <f>P152+P164+P173+P208+P221+P223+#REF!+#REF!+P226+P235+P249+P257+P274+P285+P294+P297+P301+P307</f>
        <v>#REF!</v>
      </c>
      <c r="Q151" s="158"/>
      <c r="R151" s="159" t="e">
        <f>R152+R164+R173+R208+R221+R223+#REF!+#REF!+R226+R235+R249+R257+R274+R285+R294+R297+R301+R307</f>
        <v>#REF!</v>
      </c>
      <c r="S151" s="158"/>
      <c r="T151" s="160" t="e">
        <f>T152+T164+T173+T208+T221+T223+#REF!+#REF!+T226+T235+T249+T257+T274+T285+T294+T297+T301+T307</f>
        <v>#REF!</v>
      </c>
      <c r="AR151" s="153" t="s">
        <v>137</v>
      </c>
      <c r="AT151" s="161" t="s">
        <v>72</v>
      </c>
      <c r="AU151" s="161" t="s">
        <v>73</v>
      </c>
      <c r="AY151" s="153" t="s">
        <v>130</v>
      </c>
      <c r="BK151" s="162" t="e">
        <f>BK152+BK164+BK173+BK208+BK221+BK223+#REF!+#REF!+BK226+BK235+BK249+BK257+BK274+BK285+BK294+BK297+BK301+BK307</f>
        <v>#REF!</v>
      </c>
    </row>
    <row r="152" spans="2:63" s="10" customFormat="1" ht="29.25" customHeight="1">
      <c r="B152" s="152"/>
      <c r="C152" s="180"/>
      <c r="D152" s="163" t="s">
        <v>72</v>
      </c>
      <c r="E152" s="164" t="s">
        <v>244</v>
      </c>
      <c r="F152" s="164" t="s">
        <v>245</v>
      </c>
      <c r="I152" s="155"/>
      <c r="J152" s="165">
        <f>SUM(J153:J158)</f>
        <v>0</v>
      </c>
      <c r="L152" s="152"/>
      <c r="M152" s="157"/>
      <c r="N152" s="158"/>
      <c r="O152" s="158"/>
      <c r="P152" s="159">
        <f>SUM(P153:P158)</f>
        <v>0</v>
      </c>
      <c r="Q152" s="158"/>
      <c r="R152" s="159">
        <f>SUM(R153:R158)</f>
        <v>0.7379220000000001</v>
      </c>
      <c r="S152" s="158"/>
      <c r="T152" s="160">
        <f>SUM(T153:T158)</f>
        <v>5.3999999999999995</v>
      </c>
      <c r="AR152" s="153" t="s">
        <v>137</v>
      </c>
      <c r="AT152" s="161" t="s">
        <v>72</v>
      </c>
      <c r="AU152" s="161" t="s">
        <v>22</v>
      </c>
      <c r="AY152" s="153" t="s">
        <v>130</v>
      </c>
      <c r="BK152" s="162">
        <f>SUM(BK153:BK158)</f>
        <v>0</v>
      </c>
    </row>
    <row r="153" spans="2:65" s="1" customFormat="1" ht="31.5" customHeight="1">
      <c r="B153" s="166"/>
      <c r="C153" s="167">
        <v>50</v>
      </c>
      <c r="D153" s="168" t="s">
        <v>132</v>
      </c>
      <c r="E153" s="181" t="s">
        <v>246</v>
      </c>
      <c r="F153" s="170" t="s">
        <v>247</v>
      </c>
      <c r="G153" s="171" t="s">
        <v>135</v>
      </c>
      <c r="H153" s="172">
        <v>2.4</v>
      </c>
      <c r="I153" s="173"/>
      <c r="J153" s="174">
        <f aca="true" t="shared" si="30" ref="J153:J158">ROUND(I153*H153,2)</f>
        <v>0</v>
      </c>
      <c r="K153" s="170" t="s">
        <v>587</v>
      </c>
      <c r="L153" s="38"/>
      <c r="M153" s="175" t="s">
        <v>5</v>
      </c>
      <c r="N153" s="176" t="s">
        <v>45</v>
      </c>
      <c r="O153" s="39"/>
      <c r="P153" s="177">
        <f aca="true" t="shared" si="31" ref="P153:P158">O153*H153</f>
        <v>0</v>
      </c>
      <c r="Q153" s="177">
        <v>0.00189</v>
      </c>
      <c r="R153" s="177">
        <f aca="true" t="shared" si="32" ref="R153:R158">Q153*H153</f>
        <v>0.004536</v>
      </c>
      <c r="S153" s="177">
        <v>0</v>
      </c>
      <c r="T153" s="178">
        <f aca="true" t="shared" si="33" ref="T153:T158">S153*H153</f>
        <v>0</v>
      </c>
      <c r="AR153" s="21" t="s">
        <v>248</v>
      </c>
      <c r="AT153" s="21" t="s">
        <v>132</v>
      </c>
      <c r="AU153" s="21" t="s">
        <v>137</v>
      </c>
      <c r="AY153" s="21" t="s">
        <v>130</v>
      </c>
      <c r="BE153" s="179">
        <f aca="true" t="shared" si="34" ref="BE153:BE158">IF(N153="základní",J153,0)</f>
        <v>0</v>
      </c>
      <c r="BF153" s="179">
        <f aca="true" t="shared" si="35" ref="BF153:BF158">IF(N153="snížená",J153,0)</f>
        <v>0</v>
      </c>
      <c r="BG153" s="179">
        <f aca="true" t="shared" si="36" ref="BG153:BG158">IF(N153="zákl. přenesená",J153,0)</f>
        <v>0</v>
      </c>
      <c r="BH153" s="179">
        <f aca="true" t="shared" si="37" ref="BH153:BH158">IF(N153="sníž. přenesená",J153,0)</f>
        <v>0</v>
      </c>
      <c r="BI153" s="179">
        <f aca="true" t="shared" si="38" ref="BI153:BI158">IF(N153="nulová",J153,0)</f>
        <v>0</v>
      </c>
      <c r="BJ153" s="21" t="s">
        <v>137</v>
      </c>
      <c r="BK153" s="179">
        <f aca="true" t="shared" si="39" ref="BK153:BK158">ROUND(I153*H153,2)</f>
        <v>0</v>
      </c>
      <c r="BL153" s="21" t="s">
        <v>248</v>
      </c>
      <c r="BM153" s="21" t="s">
        <v>249</v>
      </c>
    </row>
    <row r="154" spans="2:65" s="1" customFormat="1" ht="18" customHeight="1">
      <c r="B154" s="166"/>
      <c r="C154" s="167">
        <v>51</v>
      </c>
      <c r="D154" s="168" t="s">
        <v>132</v>
      </c>
      <c r="E154" s="181" t="s">
        <v>605</v>
      </c>
      <c r="F154" s="170" t="s">
        <v>250</v>
      </c>
      <c r="G154" s="171" t="s">
        <v>251</v>
      </c>
      <c r="H154" s="172">
        <v>18</v>
      </c>
      <c r="I154" s="173"/>
      <c r="J154" s="174">
        <f t="shared" si="30"/>
        <v>0</v>
      </c>
      <c r="K154" s="170"/>
      <c r="L154" s="38"/>
      <c r="M154" s="175" t="s">
        <v>5</v>
      </c>
      <c r="N154" s="176" t="s">
        <v>45</v>
      </c>
      <c r="O154" s="39"/>
      <c r="P154" s="177">
        <f t="shared" si="31"/>
        <v>0</v>
      </c>
      <c r="Q154" s="177">
        <v>0</v>
      </c>
      <c r="R154" s="177">
        <f t="shared" si="32"/>
        <v>0</v>
      </c>
      <c r="S154" s="177">
        <v>0.3</v>
      </c>
      <c r="T154" s="178">
        <f t="shared" si="33"/>
        <v>5.3999999999999995</v>
      </c>
      <c r="AR154" s="21" t="s">
        <v>248</v>
      </c>
      <c r="AT154" s="21" t="s">
        <v>132</v>
      </c>
      <c r="AU154" s="21" t="s">
        <v>137</v>
      </c>
      <c r="AY154" s="21" t="s">
        <v>130</v>
      </c>
      <c r="BE154" s="179">
        <f t="shared" si="34"/>
        <v>0</v>
      </c>
      <c r="BF154" s="179">
        <f t="shared" si="35"/>
        <v>0</v>
      </c>
      <c r="BG154" s="179">
        <f t="shared" si="36"/>
        <v>0</v>
      </c>
      <c r="BH154" s="179">
        <f t="shared" si="37"/>
        <v>0</v>
      </c>
      <c r="BI154" s="179">
        <f t="shared" si="38"/>
        <v>0</v>
      </c>
      <c r="BJ154" s="21" t="s">
        <v>137</v>
      </c>
      <c r="BK154" s="179">
        <f t="shared" si="39"/>
        <v>0</v>
      </c>
      <c r="BL154" s="21" t="s">
        <v>248</v>
      </c>
      <c r="BM154" s="21" t="s">
        <v>252</v>
      </c>
    </row>
    <row r="155" spans="2:65" s="1" customFormat="1" ht="18.75" customHeight="1">
      <c r="B155" s="166"/>
      <c r="C155" s="167">
        <v>52</v>
      </c>
      <c r="D155" s="168" t="s">
        <v>132</v>
      </c>
      <c r="E155" s="181" t="s">
        <v>606</v>
      </c>
      <c r="F155" s="170" t="s">
        <v>253</v>
      </c>
      <c r="G155" s="171" t="s">
        <v>251</v>
      </c>
      <c r="H155" s="172">
        <v>41.4</v>
      </c>
      <c r="I155" s="173"/>
      <c r="J155" s="174">
        <f t="shared" si="30"/>
        <v>0</v>
      </c>
      <c r="K155" s="170"/>
      <c r="L155" s="38"/>
      <c r="M155" s="175" t="s">
        <v>5</v>
      </c>
      <c r="N155" s="176" t="s">
        <v>45</v>
      </c>
      <c r="O155" s="39"/>
      <c r="P155" s="177">
        <f t="shared" si="31"/>
        <v>0</v>
      </c>
      <c r="Q155" s="177">
        <v>0</v>
      </c>
      <c r="R155" s="177">
        <f t="shared" si="32"/>
        <v>0</v>
      </c>
      <c r="S155" s="177">
        <v>0</v>
      </c>
      <c r="T155" s="178">
        <f t="shared" si="33"/>
        <v>0</v>
      </c>
      <c r="AR155" s="21" t="s">
        <v>248</v>
      </c>
      <c r="AT155" s="21" t="s">
        <v>132</v>
      </c>
      <c r="AU155" s="21" t="s">
        <v>137</v>
      </c>
      <c r="AY155" s="21" t="s">
        <v>130</v>
      </c>
      <c r="BE155" s="179">
        <f t="shared" si="34"/>
        <v>0</v>
      </c>
      <c r="BF155" s="179">
        <f t="shared" si="35"/>
        <v>0</v>
      </c>
      <c r="BG155" s="179">
        <f t="shared" si="36"/>
        <v>0</v>
      </c>
      <c r="BH155" s="179">
        <f t="shared" si="37"/>
        <v>0</v>
      </c>
      <c r="BI155" s="179">
        <f t="shared" si="38"/>
        <v>0</v>
      </c>
      <c r="BJ155" s="21" t="s">
        <v>137</v>
      </c>
      <c r="BK155" s="179">
        <f t="shared" si="39"/>
        <v>0</v>
      </c>
      <c r="BL155" s="21" t="s">
        <v>248</v>
      </c>
      <c r="BM155" s="21" t="s">
        <v>254</v>
      </c>
    </row>
    <row r="156" spans="2:65" s="1" customFormat="1" ht="21" customHeight="1">
      <c r="B156" s="166"/>
      <c r="C156" s="167">
        <v>53</v>
      </c>
      <c r="D156" s="168" t="s">
        <v>132</v>
      </c>
      <c r="E156" s="181" t="s">
        <v>607</v>
      </c>
      <c r="F156" s="170" t="s">
        <v>255</v>
      </c>
      <c r="G156" s="171" t="s">
        <v>152</v>
      </c>
      <c r="H156" s="172">
        <v>47.1</v>
      </c>
      <c r="I156" s="173"/>
      <c r="J156" s="174">
        <f t="shared" si="30"/>
        <v>0</v>
      </c>
      <c r="K156" s="170"/>
      <c r="L156" s="38"/>
      <c r="M156" s="175" t="s">
        <v>5</v>
      </c>
      <c r="N156" s="176" t="s">
        <v>45</v>
      </c>
      <c r="O156" s="39"/>
      <c r="P156" s="177">
        <f t="shared" si="31"/>
        <v>0</v>
      </c>
      <c r="Q156" s="177">
        <v>0.01438</v>
      </c>
      <c r="R156" s="177">
        <f t="shared" si="32"/>
        <v>0.6772980000000001</v>
      </c>
      <c r="S156" s="177">
        <v>0</v>
      </c>
      <c r="T156" s="178">
        <f t="shared" si="33"/>
        <v>0</v>
      </c>
      <c r="AR156" s="21" t="s">
        <v>248</v>
      </c>
      <c r="AT156" s="21" t="s">
        <v>132</v>
      </c>
      <c r="AU156" s="21" t="s">
        <v>137</v>
      </c>
      <c r="AY156" s="21" t="s">
        <v>130</v>
      </c>
      <c r="BE156" s="179">
        <f t="shared" si="34"/>
        <v>0</v>
      </c>
      <c r="BF156" s="179">
        <f t="shared" si="35"/>
        <v>0</v>
      </c>
      <c r="BG156" s="179">
        <f t="shared" si="36"/>
        <v>0</v>
      </c>
      <c r="BH156" s="179">
        <f t="shared" si="37"/>
        <v>0</v>
      </c>
      <c r="BI156" s="179">
        <f t="shared" si="38"/>
        <v>0</v>
      </c>
      <c r="BJ156" s="21" t="s">
        <v>137</v>
      </c>
      <c r="BK156" s="179">
        <f t="shared" si="39"/>
        <v>0</v>
      </c>
      <c r="BL156" s="21" t="s">
        <v>248</v>
      </c>
      <c r="BM156" s="21" t="s">
        <v>256</v>
      </c>
    </row>
    <row r="157" spans="2:65" s="1" customFormat="1" ht="16.5" customHeight="1">
      <c r="B157" s="166"/>
      <c r="C157" s="167">
        <v>54</v>
      </c>
      <c r="D157" s="168" t="s">
        <v>186</v>
      </c>
      <c r="E157" s="181" t="s">
        <v>608</v>
      </c>
      <c r="F157" s="170" t="s">
        <v>257</v>
      </c>
      <c r="G157" s="171" t="s">
        <v>135</v>
      </c>
      <c r="H157" s="172">
        <v>0.2</v>
      </c>
      <c r="I157" s="173"/>
      <c r="J157" s="174">
        <f>ROUND(I157*H157,2)</f>
        <v>0</v>
      </c>
      <c r="K157" s="170"/>
      <c r="L157" s="38"/>
      <c r="M157" s="175"/>
      <c r="N157" s="176"/>
      <c r="O157" s="39"/>
      <c r="P157" s="177"/>
      <c r="Q157" s="177"/>
      <c r="R157" s="177"/>
      <c r="S157" s="177"/>
      <c r="T157" s="178"/>
      <c r="AR157" s="21"/>
      <c r="AT157" s="21"/>
      <c r="AU157" s="21"/>
      <c r="AY157" s="21"/>
      <c r="BE157" s="179"/>
      <c r="BF157" s="179"/>
      <c r="BG157" s="179"/>
      <c r="BH157" s="179"/>
      <c r="BI157" s="179"/>
      <c r="BJ157" s="21"/>
      <c r="BK157" s="179"/>
      <c r="BL157" s="21"/>
      <c r="BM157" s="21"/>
    </row>
    <row r="158" spans="2:65" s="1" customFormat="1" ht="18" customHeight="1">
      <c r="B158" s="166"/>
      <c r="C158" s="167">
        <v>55</v>
      </c>
      <c r="D158" s="168" t="s">
        <v>132</v>
      </c>
      <c r="E158" s="181" t="s">
        <v>258</v>
      </c>
      <c r="F158" s="170" t="s">
        <v>565</v>
      </c>
      <c r="G158" s="171" t="s">
        <v>135</v>
      </c>
      <c r="H158" s="172">
        <v>2.4</v>
      </c>
      <c r="I158" s="173"/>
      <c r="J158" s="174">
        <f t="shared" si="30"/>
        <v>0</v>
      </c>
      <c r="K158" s="170" t="s">
        <v>587</v>
      </c>
      <c r="L158" s="38"/>
      <c r="M158" s="175" t="s">
        <v>5</v>
      </c>
      <c r="N158" s="176" t="s">
        <v>45</v>
      </c>
      <c r="O158" s="39"/>
      <c r="P158" s="177">
        <f t="shared" si="31"/>
        <v>0</v>
      </c>
      <c r="Q158" s="177">
        <v>0.02337</v>
      </c>
      <c r="R158" s="177">
        <f t="shared" si="32"/>
        <v>0.05608799999999999</v>
      </c>
      <c r="S158" s="177">
        <v>0</v>
      </c>
      <c r="T158" s="178">
        <f t="shared" si="33"/>
        <v>0</v>
      </c>
      <c r="AR158" s="21" t="s">
        <v>248</v>
      </c>
      <c r="AT158" s="21" t="s">
        <v>132</v>
      </c>
      <c r="AU158" s="21" t="s">
        <v>137</v>
      </c>
      <c r="AY158" s="21" t="s">
        <v>130</v>
      </c>
      <c r="BE158" s="179">
        <f t="shared" si="34"/>
        <v>0</v>
      </c>
      <c r="BF158" s="179">
        <f t="shared" si="35"/>
        <v>0</v>
      </c>
      <c r="BG158" s="179">
        <f t="shared" si="36"/>
        <v>0</v>
      </c>
      <c r="BH158" s="179">
        <f t="shared" si="37"/>
        <v>0</v>
      </c>
      <c r="BI158" s="179">
        <f t="shared" si="38"/>
        <v>0</v>
      </c>
      <c r="BJ158" s="21" t="s">
        <v>137</v>
      </c>
      <c r="BK158" s="179">
        <f t="shared" si="39"/>
        <v>0</v>
      </c>
      <c r="BL158" s="21" t="s">
        <v>248</v>
      </c>
      <c r="BM158" s="21" t="s">
        <v>259</v>
      </c>
    </row>
    <row r="159" spans="2:63" s="10" customFormat="1" ht="29.25" customHeight="1">
      <c r="B159" s="152"/>
      <c r="C159" s="180"/>
      <c r="D159" s="163" t="s">
        <v>72</v>
      </c>
      <c r="E159" s="198" t="s">
        <v>260</v>
      </c>
      <c r="F159" s="198" t="s">
        <v>261</v>
      </c>
      <c r="G159" s="180"/>
      <c r="H159" s="180"/>
      <c r="I159" s="155"/>
      <c r="J159" s="199">
        <f>SUM(J160)</f>
        <v>0</v>
      </c>
      <c r="L159" s="152"/>
      <c r="M159" s="157"/>
      <c r="N159" s="158"/>
      <c r="O159" s="158"/>
      <c r="P159" s="159">
        <f>P160</f>
        <v>0</v>
      </c>
      <c r="Q159" s="158"/>
      <c r="R159" s="159">
        <f>R160</f>
        <v>0.0009000000000000001</v>
      </c>
      <c r="S159" s="158"/>
      <c r="T159" s="160">
        <f>T160</f>
        <v>0</v>
      </c>
      <c r="AR159" s="153" t="s">
        <v>137</v>
      </c>
      <c r="AT159" s="161" t="s">
        <v>72</v>
      </c>
      <c r="AU159" s="161" t="s">
        <v>22</v>
      </c>
      <c r="AY159" s="153" t="s">
        <v>130</v>
      </c>
      <c r="BK159" s="162">
        <f>BK160</f>
        <v>0</v>
      </c>
    </row>
    <row r="160" spans="2:65" s="1" customFormat="1" ht="22.5" customHeight="1">
      <c r="B160" s="166"/>
      <c r="C160" s="167">
        <v>56</v>
      </c>
      <c r="D160" s="168" t="s">
        <v>132</v>
      </c>
      <c r="E160" s="200" t="s">
        <v>609</v>
      </c>
      <c r="F160" s="170" t="s">
        <v>262</v>
      </c>
      <c r="G160" s="201" t="s">
        <v>179</v>
      </c>
      <c r="H160" s="183">
        <v>18</v>
      </c>
      <c r="I160" s="173"/>
      <c r="J160" s="182">
        <f>ROUND(I160*H160,2)</f>
        <v>0</v>
      </c>
      <c r="K160" s="170" t="s">
        <v>5</v>
      </c>
      <c r="L160" s="38"/>
      <c r="M160" s="175" t="s">
        <v>5</v>
      </c>
      <c r="N160" s="176" t="s">
        <v>45</v>
      </c>
      <c r="O160" s="39"/>
      <c r="P160" s="177">
        <f>O160*H160</f>
        <v>0</v>
      </c>
      <c r="Q160" s="177">
        <v>5E-05</v>
      </c>
      <c r="R160" s="177">
        <f>Q160*H160</f>
        <v>0.0009000000000000001</v>
      </c>
      <c r="S160" s="177">
        <v>0</v>
      </c>
      <c r="T160" s="178">
        <f>S160*H160</f>
        <v>0</v>
      </c>
      <c r="AR160" s="21" t="s">
        <v>248</v>
      </c>
      <c r="AT160" s="21" t="s">
        <v>132</v>
      </c>
      <c r="AU160" s="21" t="s">
        <v>137</v>
      </c>
      <c r="AY160" s="21" t="s">
        <v>130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1" t="s">
        <v>137</v>
      </c>
      <c r="BK160" s="179">
        <f>ROUND(I160*H160,2)</f>
        <v>0</v>
      </c>
      <c r="BL160" s="21" t="s">
        <v>248</v>
      </c>
      <c r="BM160" s="21" t="s">
        <v>263</v>
      </c>
    </row>
    <row r="161" spans="2:63" s="10" customFormat="1" ht="29.25" customHeight="1">
      <c r="B161" s="152"/>
      <c r="C161" s="180"/>
      <c r="D161" s="163" t="s">
        <v>72</v>
      </c>
      <c r="E161" s="198" t="s">
        <v>264</v>
      </c>
      <c r="F161" s="198" t="s">
        <v>265</v>
      </c>
      <c r="G161" s="180"/>
      <c r="H161" s="180"/>
      <c r="I161" s="173"/>
      <c r="J161" s="199">
        <f>SUM(J162)</f>
        <v>0</v>
      </c>
      <c r="L161" s="152"/>
      <c r="M161" s="157"/>
      <c r="N161" s="158"/>
      <c r="O161" s="158"/>
      <c r="P161" s="159">
        <f>P162</f>
        <v>0</v>
      </c>
      <c r="Q161" s="158"/>
      <c r="R161" s="159">
        <f>R162</f>
        <v>0</v>
      </c>
      <c r="S161" s="158"/>
      <c r="T161" s="160">
        <f>T162</f>
        <v>0.01</v>
      </c>
      <c r="AR161" s="153" t="s">
        <v>137</v>
      </c>
      <c r="AT161" s="161" t="s">
        <v>72</v>
      </c>
      <c r="AU161" s="161" t="s">
        <v>22</v>
      </c>
      <c r="AY161" s="153" t="s">
        <v>130</v>
      </c>
      <c r="BK161" s="162">
        <f>BK162</f>
        <v>0</v>
      </c>
    </row>
    <row r="162" spans="2:65" s="1" customFormat="1" ht="22.5" customHeight="1">
      <c r="B162" s="166"/>
      <c r="C162" s="168">
        <v>57</v>
      </c>
      <c r="D162" s="168" t="s">
        <v>132</v>
      </c>
      <c r="E162" s="1" t="s">
        <v>566</v>
      </c>
      <c r="F162" s="202" t="s">
        <v>567</v>
      </c>
      <c r="G162" s="201" t="s">
        <v>179</v>
      </c>
      <c r="H162" s="183">
        <v>4</v>
      </c>
      <c r="I162" s="173"/>
      <c r="J162" s="182">
        <f>ROUND(I162*H162,2)</f>
        <v>0</v>
      </c>
      <c r="K162" s="170" t="s">
        <v>587</v>
      </c>
      <c r="L162" s="38"/>
      <c r="M162" s="175" t="s">
        <v>5</v>
      </c>
      <c r="N162" s="176" t="s">
        <v>45</v>
      </c>
      <c r="O162" s="39"/>
      <c r="P162" s="177">
        <f>O162*H162</f>
        <v>0</v>
      </c>
      <c r="Q162" s="177">
        <v>0</v>
      </c>
      <c r="R162" s="177">
        <f>Q162*H162</f>
        <v>0</v>
      </c>
      <c r="S162" s="177">
        <v>0.0025</v>
      </c>
      <c r="T162" s="178">
        <f>S162*H162</f>
        <v>0.01</v>
      </c>
      <c r="AR162" s="21" t="s">
        <v>248</v>
      </c>
      <c r="AT162" s="21" t="s">
        <v>132</v>
      </c>
      <c r="AU162" s="21" t="s">
        <v>137</v>
      </c>
      <c r="AY162" s="21" t="s">
        <v>130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1" t="s">
        <v>137</v>
      </c>
      <c r="BK162" s="179">
        <f>ROUND(I162*H162,2)</f>
        <v>0</v>
      </c>
      <c r="BL162" s="21" t="s">
        <v>248</v>
      </c>
      <c r="BM162" s="21" t="s">
        <v>266</v>
      </c>
    </row>
    <row r="163" spans="2:63" s="10" customFormat="1" ht="29.25" customHeight="1">
      <c r="B163" s="152"/>
      <c r="D163" s="163" t="s">
        <v>72</v>
      </c>
      <c r="E163" s="164" t="s">
        <v>267</v>
      </c>
      <c r="F163" s="164" t="s">
        <v>268</v>
      </c>
      <c r="I163" s="155"/>
      <c r="J163" s="165">
        <f>SUM(J164)</f>
        <v>0</v>
      </c>
      <c r="L163" s="152"/>
      <c r="M163" s="157"/>
      <c r="N163" s="158"/>
      <c r="O163" s="158"/>
      <c r="P163" s="159">
        <f>P164</f>
        <v>0</v>
      </c>
      <c r="Q163" s="158"/>
      <c r="R163" s="159">
        <f>R164</f>
        <v>0.00017</v>
      </c>
      <c r="S163" s="158"/>
      <c r="T163" s="160">
        <f>T164</f>
        <v>0</v>
      </c>
      <c r="AR163" s="153" t="s">
        <v>137</v>
      </c>
      <c r="AT163" s="161" t="s">
        <v>72</v>
      </c>
      <c r="AU163" s="161" t="s">
        <v>22</v>
      </c>
      <c r="AY163" s="153" t="s">
        <v>130</v>
      </c>
      <c r="BK163" s="162">
        <f>BK164</f>
        <v>0</v>
      </c>
    </row>
    <row r="164" spans="2:65" s="1" customFormat="1" ht="31.5" customHeight="1">
      <c r="B164" s="166"/>
      <c r="C164" s="168">
        <v>58</v>
      </c>
      <c r="D164" s="168" t="s">
        <v>132</v>
      </c>
      <c r="E164" s="181" t="s">
        <v>610</v>
      </c>
      <c r="F164" s="170" t="s">
        <v>269</v>
      </c>
      <c r="G164" s="171" t="s">
        <v>156</v>
      </c>
      <c r="H164" s="172">
        <v>1</v>
      </c>
      <c r="I164" s="173"/>
      <c r="J164" s="174">
        <f>ROUND(I164*H164,2)</f>
        <v>0</v>
      </c>
      <c r="K164" s="170"/>
      <c r="L164" s="38"/>
      <c r="M164" s="175" t="s">
        <v>5</v>
      </c>
      <c r="N164" s="176" t="s">
        <v>45</v>
      </c>
      <c r="O164" s="39"/>
      <c r="P164" s="177">
        <f>O164*H164</f>
        <v>0</v>
      </c>
      <c r="Q164" s="177">
        <v>0.00017</v>
      </c>
      <c r="R164" s="177">
        <f>Q164*H164</f>
        <v>0.00017</v>
      </c>
      <c r="S164" s="177">
        <v>0</v>
      </c>
      <c r="T164" s="178">
        <f>S164*H164</f>
        <v>0</v>
      </c>
      <c r="AR164" s="21" t="s">
        <v>248</v>
      </c>
      <c r="AT164" s="21" t="s">
        <v>132</v>
      </c>
      <c r="AU164" s="21" t="s">
        <v>137</v>
      </c>
      <c r="AY164" s="21" t="s">
        <v>130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1" t="s">
        <v>137</v>
      </c>
      <c r="BK164" s="179">
        <f>ROUND(I164*H164,2)</f>
        <v>0</v>
      </c>
      <c r="BL164" s="21" t="s">
        <v>248</v>
      </c>
      <c r="BM164" s="21" t="s">
        <v>270</v>
      </c>
    </row>
    <row r="165" spans="2:63" s="10" customFormat="1" ht="36.75" customHeight="1">
      <c r="B165" s="152"/>
      <c r="D165" s="153" t="s">
        <v>72</v>
      </c>
      <c r="E165" s="154" t="s">
        <v>271</v>
      </c>
      <c r="F165" s="154" t="s">
        <v>272</v>
      </c>
      <c r="I165" s="155"/>
      <c r="J165" s="156">
        <f>SUM(J166)</f>
        <v>0</v>
      </c>
      <c r="L165" s="152"/>
      <c r="M165" s="157"/>
      <c r="N165" s="158"/>
      <c r="O165" s="158"/>
      <c r="P165" s="159">
        <f>P166</f>
        <v>0</v>
      </c>
      <c r="Q165" s="158"/>
      <c r="R165" s="159">
        <f>R166</f>
        <v>0</v>
      </c>
      <c r="S165" s="158"/>
      <c r="T165" s="160">
        <f>T166</f>
        <v>0</v>
      </c>
      <c r="AR165" s="153" t="s">
        <v>273</v>
      </c>
      <c r="AT165" s="161" t="s">
        <v>72</v>
      </c>
      <c r="AU165" s="161" t="s">
        <v>73</v>
      </c>
      <c r="AY165" s="153" t="s">
        <v>130</v>
      </c>
      <c r="BK165" s="162">
        <f>BK166</f>
        <v>0</v>
      </c>
    </row>
    <row r="166" spans="2:63" s="10" customFormat="1" ht="19.5" customHeight="1">
      <c r="B166" s="152"/>
      <c r="D166" s="163" t="s">
        <v>72</v>
      </c>
      <c r="E166" s="164" t="s">
        <v>274</v>
      </c>
      <c r="F166" s="164" t="s">
        <v>275</v>
      </c>
      <c r="I166" s="155"/>
      <c r="J166" s="165">
        <f>SUM(J167)</f>
        <v>0</v>
      </c>
      <c r="L166" s="152"/>
      <c r="M166" s="157"/>
      <c r="N166" s="158"/>
      <c r="O166" s="158"/>
      <c r="P166" s="159">
        <f>P167</f>
        <v>0</v>
      </c>
      <c r="Q166" s="158"/>
      <c r="R166" s="159">
        <f>R167</f>
        <v>0</v>
      </c>
      <c r="S166" s="158"/>
      <c r="T166" s="160">
        <f>T167</f>
        <v>0</v>
      </c>
      <c r="AR166" s="153" t="s">
        <v>273</v>
      </c>
      <c r="AT166" s="161" t="s">
        <v>72</v>
      </c>
      <c r="AU166" s="161" t="s">
        <v>22</v>
      </c>
      <c r="AY166" s="153" t="s">
        <v>130</v>
      </c>
      <c r="BK166" s="162">
        <f>BK167</f>
        <v>0</v>
      </c>
    </row>
    <row r="167" spans="2:65" s="1" customFormat="1" ht="22.5" customHeight="1">
      <c r="B167" s="166"/>
      <c r="C167" s="168">
        <v>59</v>
      </c>
      <c r="D167" s="168" t="s">
        <v>132</v>
      </c>
      <c r="E167" s="181" t="s">
        <v>276</v>
      </c>
      <c r="F167" s="170" t="s">
        <v>275</v>
      </c>
      <c r="G167" s="171" t="s">
        <v>156</v>
      </c>
      <c r="H167" s="172">
        <v>1</v>
      </c>
      <c r="I167" s="173"/>
      <c r="J167" s="174">
        <f>ROUND(I167*H167,2)</f>
        <v>0</v>
      </c>
      <c r="K167" s="170" t="s">
        <v>587</v>
      </c>
      <c r="L167" s="38"/>
      <c r="M167" s="175" t="s">
        <v>5</v>
      </c>
      <c r="N167" s="203" t="s">
        <v>45</v>
      </c>
      <c r="O167" s="204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21" t="s">
        <v>277</v>
      </c>
      <c r="AT167" s="21" t="s">
        <v>132</v>
      </c>
      <c r="AU167" s="21" t="s">
        <v>137</v>
      </c>
      <c r="AY167" s="21" t="s">
        <v>130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1" t="s">
        <v>137</v>
      </c>
      <c r="BK167" s="179">
        <f>ROUND(I167*H167,2)</f>
        <v>0</v>
      </c>
      <c r="BL167" s="21" t="s">
        <v>277</v>
      </c>
      <c r="BM167" s="21" t="s">
        <v>278</v>
      </c>
    </row>
    <row r="168" spans="2:12" s="1" customFormat="1" ht="6.75" customHeight="1">
      <c r="B168" s="54"/>
      <c r="C168" s="55"/>
      <c r="D168" s="55"/>
      <c r="E168" s="55"/>
      <c r="F168" s="55"/>
      <c r="G168" s="55"/>
      <c r="H168" s="55"/>
      <c r="I168" s="120"/>
      <c r="J168" s="55"/>
      <c r="K168" s="55"/>
      <c r="L168" s="38"/>
    </row>
    <row r="169" ht="13.5">
      <c r="AT169" s="207"/>
    </row>
  </sheetData>
  <sheetProtection formatCells="0" formatColumns="0" formatRows="0" insertColumns="0" insertRows="0" insertHyperlinks="0" deleteColumns="0" deleteRows="0" sort="0" autoFilter="0" pivotTables="0"/>
  <autoFilter ref="C90:K90"/>
  <mergeCells count="10">
    <mergeCell ref="E83:H83"/>
    <mergeCell ref="G1:H1"/>
    <mergeCell ref="L2:V2"/>
    <mergeCell ref="E7:H7"/>
    <mergeCell ref="E9:H9"/>
    <mergeCell ref="E24:H24"/>
    <mergeCell ref="E45:H45"/>
    <mergeCell ref="E47:H47"/>
    <mergeCell ref="E81:H81"/>
    <mergeCell ref="J49:K49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I123" sqref="I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208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57" width="9.33203125" style="0" hidden="1" customWidth="1"/>
    <col min="58" max="58" width="15.83203125" style="0" hidden="1" customWidth="1"/>
    <col min="59" max="62" width="9.33203125" style="0" hidden="1" customWidth="1"/>
    <col min="63" max="63" width="18.83203125" style="0" hidden="1" customWidth="1"/>
    <col min="64" max="65" width="9.33203125" style="0" hidden="1" customWidth="1"/>
  </cols>
  <sheetData>
    <row r="1" spans="1:70" ht="21.75" customHeight="1">
      <c r="A1" s="18"/>
      <c r="B1" s="97"/>
      <c r="C1" s="18"/>
      <c r="D1" s="98" t="s">
        <v>1</v>
      </c>
      <c r="E1" s="97"/>
      <c r="F1" s="99" t="s">
        <v>85</v>
      </c>
      <c r="G1" s="348" t="s">
        <v>86</v>
      </c>
      <c r="H1" s="348"/>
      <c r="I1" s="100"/>
      <c r="J1" s="99" t="s">
        <v>87</v>
      </c>
      <c r="K1" s="98" t="s">
        <v>88</v>
      </c>
      <c r="L1" s="99" t="s">
        <v>89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1" t="s">
        <v>84</v>
      </c>
    </row>
    <row r="3" spans="2:46" ht="6.75" customHeight="1">
      <c r="B3" s="22"/>
      <c r="C3" s="209"/>
      <c r="D3" s="23"/>
      <c r="E3" s="23"/>
      <c r="F3" s="23"/>
      <c r="G3" s="23"/>
      <c r="H3" s="23"/>
      <c r="I3" s="101"/>
      <c r="J3" s="23"/>
      <c r="K3" s="24"/>
      <c r="AT3" s="21" t="s">
        <v>22</v>
      </c>
    </row>
    <row r="4" spans="2:46" ht="36.75" customHeight="1">
      <c r="B4" s="25"/>
      <c r="C4" s="210"/>
      <c r="D4" s="27" t="s">
        <v>90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75" customHeight="1">
      <c r="B5" s="25"/>
      <c r="C5" s="210"/>
      <c r="D5" s="26"/>
      <c r="E5" s="26"/>
      <c r="F5" s="26"/>
      <c r="G5" s="26"/>
      <c r="H5" s="26"/>
      <c r="I5" s="102"/>
      <c r="J5" s="26"/>
      <c r="K5" s="28"/>
    </row>
    <row r="6" spans="2:11" ht="15">
      <c r="B6" s="25"/>
      <c r="C6" s="210"/>
      <c r="D6" s="33" t="s">
        <v>18</v>
      </c>
      <c r="E6" s="26"/>
      <c r="F6" s="26"/>
      <c r="G6" s="26"/>
      <c r="H6" s="26"/>
      <c r="I6" s="102"/>
      <c r="J6" s="26"/>
      <c r="K6" s="28"/>
    </row>
    <row r="7" spans="2:11" ht="22.5" customHeight="1">
      <c r="B7" s="25"/>
      <c r="C7" s="210"/>
      <c r="D7" s="26"/>
      <c r="E7" s="349" t="str">
        <f>'Rekapitulace stavby'!K6</f>
        <v>VÚRV Bourání a stavba nových skleníků se sklady - 1.FÁZE STAVBENÍ ČÁST A VENKOVNÍ INFRASTRUKTURA</v>
      </c>
      <c r="F7" s="318"/>
      <c r="G7" s="318"/>
      <c r="H7" s="318"/>
      <c r="I7" s="102"/>
      <c r="J7" s="26"/>
      <c r="K7" s="28"/>
    </row>
    <row r="8" spans="2:11" s="1" customFormat="1" ht="15">
      <c r="B8" s="38"/>
      <c r="C8" s="211"/>
      <c r="D8" s="33" t="s">
        <v>91</v>
      </c>
      <c r="E8" s="39"/>
      <c r="F8" s="39"/>
      <c r="G8" s="39"/>
      <c r="H8" s="39"/>
      <c r="I8" s="103"/>
      <c r="J8" s="39"/>
      <c r="K8" s="42"/>
    </row>
    <row r="9" spans="2:11" s="1" customFormat="1" ht="36.75" customHeight="1">
      <c r="B9" s="38"/>
      <c r="C9" s="211"/>
      <c r="D9" s="39"/>
      <c r="E9" s="350" t="s">
        <v>279</v>
      </c>
      <c r="F9" s="316"/>
      <c r="G9" s="316"/>
      <c r="H9" s="316"/>
      <c r="I9" s="103"/>
      <c r="J9" s="39"/>
      <c r="K9" s="42"/>
    </row>
    <row r="10" spans="2:11" s="1" customFormat="1" ht="13.5">
      <c r="B10" s="38"/>
      <c r="C10" s="211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25" customHeight="1">
      <c r="B11" s="38"/>
      <c r="C11" s="211"/>
      <c r="D11" s="33" t="s">
        <v>20</v>
      </c>
      <c r="E11" s="39"/>
      <c r="F11" s="34" t="s">
        <v>5</v>
      </c>
      <c r="G11" s="39"/>
      <c r="H11" s="39"/>
      <c r="I11" s="104" t="s">
        <v>21</v>
      </c>
      <c r="J11" s="34" t="s">
        <v>5</v>
      </c>
      <c r="K11" s="42"/>
    </row>
    <row r="12" spans="2:11" s="1" customFormat="1" ht="14.25" customHeight="1">
      <c r="B12" s="38"/>
      <c r="C12" s="211"/>
      <c r="D12" s="33" t="s">
        <v>23</v>
      </c>
      <c r="E12" s="39"/>
      <c r="F12" s="34" t="s">
        <v>24</v>
      </c>
      <c r="G12" s="39"/>
      <c r="H12" s="39"/>
      <c r="I12" s="104" t="s">
        <v>25</v>
      </c>
      <c r="J12" s="342">
        <v>43742</v>
      </c>
      <c r="K12" s="332"/>
    </row>
    <row r="13" spans="2:11" s="1" customFormat="1" ht="10.5" customHeight="1">
      <c r="B13" s="38"/>
      <c r="C13" s="211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25" customHeight="1">
      <c r="B14" s="38"/>
      <c r="C14" s="211"/>
      <c r="D14" s="33" t="s">
        <v>29</v>
      </c>
      <c r="E14" s="39"/>
      <c r="F14" s="39"/>
      <c r="G14" s="39"/>
      <c r="H14" s="39"/>
      <c r="I14" s="104" t="s">
        <v>30</v>
      </c>
      <c r="J14" s="34" t="s">
        <v>5</v>
      </c>
      <c r="K14" s="42"/>
    </row>
    <row r="15" spans="2:11" s="1" customFormat="1" ht="18" customHeight="1">
      <c r="B15" s="38"/>
      <c r="C15" s="211"/>
      <c r="D15" s="39"/>
      <c r="E15" s="34" t="s">
        <v>93</v>
      </c>
      <c r="F15" s="39"/>
      <c r="G15" s="39"/>
      <c r="H15" s="39"/>
      <c r="I15" s="104" t="s">
        <v>32</v>
      </c>
      <c r="J15" s="34" t="s">
        <v>5</v>
      </c>
      <c r="K15" s="42"/>
    </row>
    <row r="16" spans="2:11" s="1" customFormat="1" ht="6.75" customHeight="1">
      <c r="B16" s="38"/>
      <c r="C16" s="211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25" customHeight="1">
      <c r="B17" s="38"/>
      <c r="C17" s="211"/>
      <c r="D17" s="33" t="s">
        <v>33</v>
      </c>
      <c r="E17" s="39"/>
      <c r="F17" s="39"/>
      <c r="G17" s="39"/>
      <c r="H17" s="39"/>
      <c r="I17" s="104" t="s">
        <v>30</v>
      </c>
      <c r="J17" s="34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211"/>
      <c r="D18" s="39"/>
      <c r="E18" s="34">
        <f>IF('Rekapitulace stavby'!E14="Vyplň údaj","",IF('Rekapitulace stavby'!E14="","",'Rekapitulace stavby'!E14))</f>
      </c>
      <c r="F18" s="39"/>
      <c r="G18" s="39"/>
      <c r="H18" s="39"/>
      <c r="I18" s="104" t="s">
        <v>32</v>
      </c>
      <c r="J18" s="34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211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25" customHeight="1">
      <c r="B20" s="38"/>
      <c r="C20" s="211"/>
      <c r="D20" s="33" t="s">
        <v>35</v>
      </c>
      <c r="E20" s="39"/>
      <c r="F20" s="39"/>
      <c r="G20" s="39"/>
      <c r="H20" s="39"/>
      <c r="I20" s="104" t="s">
        <v>30</v>
      </c>
      <c r="J20" s="34" t="s">
        <v>5</v>
      </c>
      <c r="K20" s="42"/>
    </row>
    <row r="21" spans="2:11" s="1" customFormat="1" ht="18" customHeight="1">
      <c r="B21" s="38"/>
      <c r="C21" s="211"/>
      <c r="D21" s="39"/>
      <c r="E21" s="34" t="s">
        <v>36</v>
      </c>
      <c r="F21" s="39"/>
      <c r="G21" s="39"/>
      <c r="H21" s="39"/>
      <c r="I21" s="104" t="s">
        <v>32</v>
      </c>
      <c r="J21" s="34" t="s">
        <v>5</v>
      </c>
      <c r="K21" s="42"/>
    </row>
    <row r="22" spans="2:11" s="1" customFormat="1" ht="6.75" customHeight="1">
      <c r="B22" s="38"/>
      <c r="C22" s="211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25" customHeight="1">
      <c r="B23" s="38"/>
      <c r="C23" s="211"/>
      <c r="D23" s="33" t="s">
        <v>38</v>
      </c>
      <c r="E23" s="39"/>
      <c r="F23" s="39"/>
      <c r="G23" s="39"/>
      <c r="H23" s="39"/>
      <c r="I23" s="103"/>
      <c r="J23" s="39"/>
      <c r="K23" s="42"/>
    </row>
    <row r="24" spans="2:11" s="6" customFormat="1" ht="22.5" customHeight="1">
      <c r="B24" s="106"/>
      <c r="C24" s="212"/>
      <c r="D24" s="107"/>
      <c r="E24" s="321" t="s">
        <v>5</v>
      </c>
      <c r="F24" s="351"/>
      <c r="G24" s="351"/>
      <c r="H24" s="351"/>
      <c r="I24" s="108"/>
      <c r="J24" s="107"/>
      <c r="K24" s="109"/>
    </row>
    <row r="25" spans="2:11" s="1" customFormat="1" ht="6.75" customHeight="1">
      <c r="B25" s="38"/>
      <c r="C25" s="211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75" customHeight="1">
      <c r="B26" s="38"/>
      <c r="C26" s="211"/>
      <c r="D26" s="66"/>
      <c r="E26" s="66"/>
      <c r="F26" s="66"/>
      <c r="G26" s="66"/>
      <c r="H26" s="66"/>
      <c r="I26" s="110"/>
      <c r="J26" s="66"/>
      <c r="K26" s="111"/>
    </row>
    <row r="27" spans="2:11" s="1" customFormat="1" ht="24.75" customHeight="1">
      <c r="B27" s="38"/>
      <c r="C27" s="211"/>
      <c r="D27" s="112" t="s">
        <v>39</v>
      </c>
      <c r="E27" s="39"/>
      <c r="F27" s="39"/>
      <c r="G27" s="39"/>
      <c r="H27" s="39"/>
      <c r="I27" s="103"/>
      <c r="J27" s="113">
        <f>ROUND(J88,2)</f>
        <v>0</v>
      </c>
      <c r="K27" s="42"/>
    </row>
    <row r="28" spans="2:11" s="1" customFormat="1" ht="6.75" customHeight="1">
      <c r="B28" s="38"/>
      <c r="C28" s="211"/>
      <c r="D28" s="66"/>
      <c r="E28" s="66"/>
      <c r="F28" s="66"/>
      <c r="G28" s="66"/>
      <c r="H28" s="66"/>
      <c r="I28" s="110"/>
      <c r="J28" s="66"/>
      <c r="K28" s="111"/>
    </row>
    <row r="29" spans="2:11" s="1" customFormat="1" ht="14.25" customHeight="1">
      <c r="B29" s="38"/>
      <c r="C29" s="211"/>
      <c r="D29" s="39"/>
      <c r="E29" s="39"/>
      <c r="F29" s="43" t="s">
        <v>41</v>
      </c>
      <c r="G29" s="39"/>
      <c r="H29" s="39"/>
      <c r="I29" s="114" t="s">
        <v>40</v>
      </c>
      <c r="J29" s="43" t="s">
        <v>42</v>
      </c>
      <c r="K29" s="42"/>
    </row>
    <row r="30" spans="2:11" s="1" customFormat="1" ht="14.25" customHeight="1">
      <c r="B30" s="38"/>
      <c r="C30" s="211"/>
      <c r="D30" s="46" t="s">
        <v>43</v>
      </c>
      <c r="E30" s="46" t="s">
        <v>44</v>
      </c>
      <c r="F30" s="115">
        <f>ROUND(SUM(BE88:BE158),2)</f>
        <v>0</v>
      </c>
      <c r="G30" s="39"/>
      <c r="H30" s="39"/>
      <c r="I30" s="116">
        <v>0.21</v>
      </c>
      <c r="J30" s="115">
        <f>ROUND(ROUND((SUM(BE88:BE158)),2)*I30,2)</f>
        <v>0</v>
      </c>
      <c r="K30" s="42"/>
    </row>
    <row r="31" spans="2:11" s="1" customFormat="1" ht="14.25" customHeight="1">
      <c r="B31" s="38"/>
      <c r="C31" s="211"/>
      <c r="D31" s="39"/>
      <c r="E31" s="46" t="s">
        <v>45</v>
      </c>
      <c r="F31" s="115">
        <f>ROUND(SUM(BF88:BF158),2)</f>
        <v>0</v>
      </c>
      <c r="G31" s="39"/>
      <c r="H31" s="39"/>
      <c r="I31" s="116">
        <v>0.15</v>
      </c>
      <c r="J31" s="115">
        <f>ROUND(ROUND((SUM(BF88:BF158)),2)*I31,2)</f>
        <v>0</v>
      </c>
      <c r="K31" s="42"/>
    </row>
    <row r="32" spans="2:11" s="1" customFormat="1" ht="14.25" customHeight="1" hidden="1">
      <c r="B32" s="38"/>
      <c r="C32" s="211"/>
      <c r="D32" s="39"/>
      <c r="E32" s="46" t="s">
        <v>46</v>
      </c>
      <c r="F32" s="115">
        <f>ROUND(SUM(BG88:BG158),2)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25" customHeight="1" hidden="1">
      <c r="B33" s="38"/>
      <c r="C33" s="211"/>
      <c r="D33" s="39"/>
      <c r="E33" s="46" t="s">
        <v>47</v>
      </c>
      <c r="F33" s="115">
        <f>ROUND(SUM(BH88:BH158),2)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25" customHeight="1" hidden="1">
      <c r="B34" s="38"/>
      <c r="C34" s="211"/>
      <c r="D34" s="39"/>
      <c r="E34" s="46" t="s">
        <v>48</v>
      </c>
      <c r="F34" s="115">
        <f>ROUND(SUM(BI88:BI158),2)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75" customHeight="1">
      <c r="B35" s="38"/>
      <c r="C35" s="211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4.75" customHeight="1">
      <c r="B36" s="38"/>
      <c r="C36" s="211"/>
      <c r="D36" s="49" t="s">
        <v>49</v>
      </c>
      <c r="E36" s="50"/>
      <c r="F36" s="50"/>
      <c r="G36" s="117" t="s">
        <v>50</v>
      </c>
      <c r="H36" s="51" t="s">
        <v>51</v>
      </c>
      <c r="I36" s="118"/>
      <c r="J36" s="52">
        <f>SUM(J27:J34)</f>
        <v>0</v>
      </c>
      <c r="K36" s="119"/>
    </row>
    <row r="37" spans="2:11" s="1" customFormat="1" ht="14.25" customHeight="1">
      <c r="B37" s="54"/>
      <c r="C37" s="213"/>
      <c r="D37" s="55"/>
      <c r="E37" s="55"/>
      <c r="F37" s="55"/>
      <c r="G37" s="55"/>
      <c r="H37" s="55"/>
      <c r="I37" s="120"/>
      <c r="J37" s="55"/>
      <c r="K37" s="56"/>
    </row>
    <row r="41" spans="2:11" s="1" customFormat="1" ht="6.75" customHeight="1">
      <c r="B41" s="57"/>
      <c r="C41" s="214"/>
      <c r="D41" s="58"/>
      <c r="E41" s="58"/>
      <c r="F41" s="58"/>
      <c r="G41" s="58"/>
      <c r="H41" s="58"/>
      <c r="I41" s="121"/>
      <c r="J41" s="58"/>
      <c r="K41" s="122"/>
    </row>
    <row r="42" spans="2:11" s="1" customFormat="1" ht="36.75" customHeight="1">
      <c r="B42" s="38"/>
      <c r="C42" s="215" t="s">
        <v>94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75" customHeight="1">
      <c r="B43" s="38"/>
      <c r="C43" s="211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25" customHeight="1">
      <c r="B44" s="38"/>
      <c r="C44" s="216" t="s">
        <v>18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22.5" customHeight="1">
      <c r="B45" s="38"/>
      <c r="C45" s="211"/>
      <c r="D45" s="39"/>
      <c r="E45" s="349" t="str">
        <f>E7</f>
        <v>VÚRV Bourání a stavba nových skleníků se sklady - 1.FÁZE STAVBENÍ ČÁST A VENKOVNÍ INFRASTRUKTURA</v>
      </c>
      <c r="F45" s="316"/>
      <c r="G45" s="316"/>
      <c r="H45" s="316"/>
      <c r="I45" s="103"/>
      <c r="J45" s="39"/>
      <c r="K45" s="42"/>
    </row>
    <row r="46" spans="2:11" s="1" customFormat="1" ht="14.25" customHeight="1">
      <c r="B46" s="38"/>
      <c r="C46" s="216" t="s">
        <v>91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23.25" customHeight="1">
      <c r="B47" s="38"/>
      <c r="C47" s="211"/>
      <c r="D47" s="39"/>
      <c r="E47" s="350" t="str">
        <f>E9</f>
        <v>02 - dokončovací práce</v>
      </c>
      <c r="F47" s="316"/>
      <c r="G47" s="316"/>
      <c r="H47" s="316"/>
      <c r="I47" s="103"/>
      <c r="J47" s="39"/>
      <c r="K47" s="42"/>
    </row>
    <row r="48" spans="2:11" s="1" customFormat="1" ht="6.75" customHeight="1">
      <c r="B48" s="38"/>
      <c r="C48" s="211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216" t="s">
        <v>23</v>
      </c>
      <c r="D49" s="39"/>
      <c r="E49" s="39"/>
      <c r="F49" s="34" t="str">
        <f>F12</f>
        <v>DRNOVSKÁ 507/73, PRAHA RUZYNĚ, PARCELA  Č.1266/1  K.Ú. RUZYNĚ</v>
      </c>
      <c r="G49" s="39"/>
      <c r="H49" s="39"/>
      <c r="I49" s="104" t="s">
        <v>25</v>
      </c>
      <c r="J49" s="105">
        <f>IF(J12="","",J12)</f>
        <v>43742</v>
      </c>
      <c r="K49" s="42"/>
    </row>
    <row r="50" spans="2:11" s="1" customFormat="1" ht="6.75" customHeight="1">
      <c r="B50" s="38"/>
      <c r="C50" s="211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5">
      <c r="B51" s="38"/>
      <c r="C51" s="216" t="s">
        <v>29</v>
      </c>
      <c r="D51" s="39"/>
      <c r="E51" s="39"/>
      <c r="F51" s="34" t="str">
        <f>E15</f>
        <v>VÚRV v.i.v., DRNOVSKÁ 507/73, PRAHA RUZYNĚ</v>
      </c>
      <c r="G51" s="39"/>
      <c r="H51" s="39"/>
      <c r="I51" s="104" t="s">
        <v>35</v>
      </c>
      <c r="J51" s="34" t="str">
        <f>E21</f>
        <v>Ing. Arch. Luděk Obal</v>
      </c>
      <c r="K51" s="42"/>
    </row>
    <row r="52" spans="2:11" s="1" customFormat="1" ht="14.25" customHeight="1">
      <c r="B52" s="38"/>
      <c r="C52" s="216" t="s">
        <v>33</v>
      </c>
      <c r="D52" s="39"/>
      <c r="E52" s="39"/>
      <c r="F52" s="34">
        <f>IF(E18="","",E18)</f>
      </c>
      <c r="G52" s="39"/>
      <c r="H52" s="39"/>
      <c r="I52" s="103"/>
      <c r="J52" s="39"/>
      <c r="K52" s="42"/>
    </row>
    <row r="53" spans="2:11" s="1" customFormat="1" ht="9.75" customHeight="1">
      <c r="B53" s="38"/>
      <c r="C53" s="211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217" t="s">
        <v>95</v>
      </c>
      <c r="D54" s="48"/>
      <c r="E54" s="48"/>
      <c r="F54" s="48"/>
      <c r="G54" s="48"/>
      <c r="H54" s="48"/>
      <c r="I54" s="124"/>
      <c r="J54" s="125" t="s">
        <v>96</v>
      </c>
      <c r="K54" s="53"/>
    </row>
    <row r="55" spans="2:11" s="1" customFormat="1" ht="9.75" customHeight="1">
      <c r="B55" s="38"/>
      <c r="C55" s="211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218" t="s">
        <v>97</v>
      </c>
      <c r="D56" s="39"/>
      <c r="E56" s="39"/>
      <c r="F56" s="39"/>
      <c r="G56" s="39"/>
      <c r="H56" s="39"/>
      <c r="I56" s="103"/>
      <c r="J56" s="113">
        <f>J88</f>
        <v>0</v>
      </c>
      <c r="K56" s="42"/>
      <c r="AU56" s="21" t="s">
        <v>98</v>
      </c>
    </row>
    <row r="57" spans="2:11" s="7" customFormat="1" ht="24.75" customHeight="1">
      <c r="B57" s="127"/>
      <c r="C57" s="219"/>
      <c r="D57" s="129" t="s">
        <v>99</v>
      </c>
      <c r="E57" s="130"/>
      <c r="F57" s="130"/>
      <c r="G57" s="130"/>
      <c r="H57" s="130"/>
      <c r="I57" s="131"/>
      <c r="J57" s="132">
        <f>J89</f>
        <v>0</v>
      </c>
      <c r="K57" s="133"/>
    </row>
    <row r="58" spans="2:11" s="8" customFormat="1" ht="19.5" customHeight="1">
      <c r="B58" s="134"/>
      <c r="C58" s="220"/>
      <c r="D58" s="136" t="s">
        <v>100</v>
      </c>
      <c r="E58" s="137"/>
      <c r="F58" s="137"/>
      <c r="G58" s="137"/>
      <c r="H58" s="137"/>
      <c r="I58" s="138"/>
      <c r="J58" s="139">
        <f>J90</f>
        <v>0</v>
      </c>
      <c r="K58" s="140"/>
    </row>
    <row r="59" spans="2:11" s="8" customFormat="1" ht="19.5" customHeight="1">
      <c r="B59" s="134"/>
      <c r="C59" s="220"/>
      <c r="D59" s="136" t="s">
        <v>102</v>
      </c>
      <c r="E59" s="137"/>
      <c r="F59" s="137"/>
      <c r="G59" s="137"/>
      <c r="H59" s="137"/>
      <c r="I59" s="138"/>
      <c r="J59" s="139">
        <f>J111</f>
        <v>0</v>
      </c>
      <c r="K59" s="140"/>
    </row>
    <row r="60" spans="2:11" s="8" customFormat="1" ht="19.5" customHeight="1">
      <c r="B60" s="134"/>
      <c r="C60" s="220"/>
      <c r="D60" s="136" t="s">
        <v>280</v>
      </c>
      <c r="E60" s="137"/>
      <c r="F60" s="137"/>
      <c r="G60" s="137"/>
      <c r="H60" s="137"/>
      <c r="I60" s="138"/>
      <c r="J60" s="139">
        <f>J113</f>
        <v>0</v>
      </c>
      <c r="K60" s="140"/>
    </row>
    <row r="61" spans="2:11" s="8" customFormat="1" ht="19.5" customHeight="1">
      <c r="B61" s="134"/>
      <c r="C61" s="220"/>
      <c r="D61" s="136" t="s">
        <v>281</v>
      </c>
      <c r="E61" s="137"/>
      <c r="F61" s="137"/>
      <c r="G61" s="137"/>
      <c r="H61" s="137"/>
      <c r="I61" s="138"/>
      <c r="J61" s="139">
        <f>J117</f>
        <v>0</v>
      </c>
      <c r="K61" s="140"/>
    </row>
    <row r="62" spans="2:11" s="7" customFormat="1" ht="24.75" customHeight="1">
      <c r="B62" s="127"/>
      <c r="C62" s="219"/>
      <c r="D62" s="129" t="s">
        <v>107</v>
      </c>
      <c r="E62" s="130"/>
      <c r="F62" s="130"/>
      <c r="G62" s="130"/>
      <c r="H62" s="130"/>
      <c r="I62" s="131"/>
      <c r="J62" s="132">
        <f>J123</f>
        <v>0</v>
      </c>
      <c r="K62" s="133"/>
    </row>
    <row r="63" spans="2:11" s="8" customFormat="1" ht="19.5" customHeight="1">
      <c r="B63" s="134"/>
      <c r="C63" s="220"/>
      <c r="D63" s="136" t="s">
        <v>282</v>
      </c>
      <c r="E63" s="137"/>
      <c r="F63" s="137"/>
      <c r="G63" s="137"/>
      <c r="H63" s="137"/>
      <c r="I63" s="138"/>
      <c r="J63" s="139">
        <f>J124</f>
        <v>0</v>
      </c>
      <c r="K63" s="140"/>
    </row>
    <row r="64" spans="2:11" s="8" customFormat="1" ht="19.5" customHeight="1">
      <c r="B64" s="134"/>
      <c r="C64" s="220"/>
      <c r="D64" s="136" t="s">
        <v>283</v>
      </c>
      <c r="E64" s="137"/>
      <c r="F64" s="137"/>
      <c r="G64" s="137"/>
      <c r="H64" s="137"/>
      <c r="I64" s="138"/>
      <c r="J64" s="139">
        <v>0</v>
      </c>
      <c r="K64" s="140"/>
    </row>
    <row r="65" spans="2:11" s="8" customFormat="1" ht="19.5" customHeight="1">
      <c r="B65" s="134"/>
      <c r="C65" s="220"/>
      <c r="D65" s="136" t="s">
        <v>284</v>
      </c>
      <c r="E65" s="137"/>
      <c r="F65" s="137"/>
      <c r="G65" s="137"/>
      <c r="H65" s="137"/>
      <c r="I65" s="138"/>
      <c r="J65" s="139">
        <f>J135</f>
        <v>0</v>
      </c>
      <c r="K65" s="140"/>
    </row>
    <row r="66" spans="2:11" s="8" customFormat="1" ht="19.5" customHeight="1">
      <c r="B66" s="134"/>
      <c r="C66" s="220"/>
      <c r="D66" s="136" t="s">
        <v>285</v>
      </c>
      <c r="E66" s="137"/>
      <c r="F66" s="137"/>
      <c r="G66" s="137"/>
      <c r="H66" s="137"/>
      <c r="I66" s="138"/>
      <c r="J66" s="139">
        <v>0</v>
      </c>
      <c r="K66" s="140"/>
    </row>
    <row r="67" spans="2:11" s="8" customFormat="1" ht="19.5" customHeight="1">
      <c r="B67" s="134"/>
      <c r="C67" s="220"/>
      <c r="D67" s="136" t="s">
        <v>286</v>
      </c>
      <c r="E67" s="137"/>
      <c r="F67" s="137"/>
      <c r="G67" s="137"/>
      <c r="H67" s="137"/>
      <c r="I67" s="138"/>
      <c r="J67" s="139">
        <f>J143</f>
        <v>0</v>
      </c>
      <c r="K67" s="140"/>
    </row>
    <row r="68" spans="2:11" s="8" customFormat="1" ht="19.5" customHeight="1">
      <c r="B68" s="134"/>
      <c r="C68" s="220"/>
      <c r="D68" s="136" t="s">
        <v>109</v>
      </c>
      <c r="E68" s="137"/>
      <c r="F68" s="137"/>
      <c r="G68" s="137"/>
      <c r="H68" s="137"/>
      <c r="I68" s="138"/>
      <c r="J68" s="139">
        <f>J152</f>
        <v>0</v>
      </c>
      <c r="K68" s="140"/>
    </row>
    <row r="69" spans="2:11" s="1" customFormat="1" ht="21.75" customHeight="1">
      <c r="B69" s="38"/>
      <c r="C69" s="211"/>
      <c r="D69" s="39"/>
      <c r="E69" s="39"/>
      <c r="F69" s="39"/>
      <c r="G69" s="39"/>
      <c r="H69" s="39"/>
      <c r="I69" s="103"/>
      <c r="J69" s="39"/>
      <c r="K69" s="42"/>
    </row>
    <row r="70" spans="2:11" s="1" customFormat="1" ht="6.75" customHeight="1">
      <c r="B70" s="54"/>
      <c r="C70" s="213"/>
      <c r="D70" s="55"/>
      <c r="E70" s="55"/>
      <c r="F70" s="55"/>
      <c r="G70" s="55"/>
      <c r="H70" s="55"/>
      <c r="I70" s="120"/>
      <c r="J70" s="55"/>
      <c r="K70" s="56"/>
    </row>
    <row r="74" spans="2:12" s="1" customFormat="1" ht="6.75" customHeight="1">
      <c r="B74" s="57"/>
      <c r="C74" s="214"/>
      <c r="D74" s="58"/>
      <c r="E74" s="58"/>
      <c r="F74" s="58"/>
      <c r="G74" s="58"/>
      <c r="H74" s="58"/>
      <c r="I74" s="121"/>
      <c r="J74" s="58"/>
      <c r="K74" s="58"/>
      <c r="L74" s="38"/>
    </row>
    <row r="75" spans="2:12" s="1" customFormat="1" ht="36.75" customHeight="1">
      <c r="B75" s="38"/>
      <c r="C75" s="221" t="s">
        <v>114</v>
      </c>
      <c r="L75" s="38"/>
    </row>
    <row r="76" spans="2:12" s="1" customFormat="1" ht="6.75" customHeight="1">
      <c r="B76" s="38"/>
      <c r="C76" s="222"/>
      <c r="L76" s="38"/>
    </row>
    <row r="77" spans="2:12" s="1" customFormat="1" ht="14.25" customHeight="1">
      <c r="B77" s="38"/>
      <c r="C77" s="223" t="s">
        <v>18</v>
      </c>
      <c r="L77" s="38"/>
    </row>
    <row r="78" spans="2:12" s="1" customFormat="1" ht="22.5" customHeight="1">
      <c r="B78" s="38"/>
      <c r="C78" s="222"/>
      <c r="E78" s="352" t="str">
        <f>E7</f>
        <v>VÚRV Bourání a stavba nových skleníků se sklady - 1.FÁZE STAVBENÍ ČÁST A VENKOVNÍ INFRASTRUKTURA</v>
      </c>
      <c r="F78" s="332"/>
      <c r="G78" s="332"/>
      <c r="H78" s="332"/>
      <c r="L78" s="38"/>
    </row>
    <row r="79" spans="2:12" s="1" customFormat="1" ht="14.25" customHeight="1">
      <c r="B79" s="38"/>
      <c r="C79" s="223" t="s">
        <v>91</v>
      </c>
      <c r="L79" s="38"/>
    </row>
    <row r="80" spans="2:12" s="1" customFormat="1" ht="23.25" customHeight="1">
      <c r="B80" s="38"/>
      <c r="C80" s="222"/>
      <c r="E80" s="327" t="str">
        <f>E9</f>
        <v>02 - dokončovací práce</v>
      </c>
      <c r="F80" s="332"/>
      <c r="G80" s="332"/>
      <c r="H80" s="332"/>
      <c r="L80" s="38"/>
    </row>
    <row r="81" spans="2:12" s="1" customFormat="1" ht="6.75" customHeight="1">
      <c r="B81" s="38"/>
      <c r="C81" s="222"/>
      <c r="L81" s="38"/>
    </row>
    <row r="82" spans="2:12" s="1" customFormat="1" ht="18" customHeight="1">
      <c r="B82" s="38"/>
      <c r="C82" s="223" t="s">
        <v>23</v>
      </c>
      <c r="F82" s="141" t="str">
        <f>F12</f>
        <v>DRNOVSKÁ 507/73, PRAHA RUZYNĚ, PARCELA  Č.1266/1  K.Ú. RUZYNĚ</v>
      </c>
      <c r="I82" s="142" t="s">
        <v>25</v>
      </c>
      <c r="J82" s="65">
        <f>IF(J12="","",J12)</f>
        <v>43742</v>
      </c>
      <c r="L82" s="38"/>
    </row>
    <row r="83" spans="2:12" s="1" customFormat="1" ht="6.75" customHeight="1">
      <c r="B83" s="38"/>
      <c r="C83" s="222"/>
      <c r="L83" s="38"/>
    </row>
    <row r="84" spans="2:12" s="1" customFormat="1" ht="15">
      <c r="B84" s="38"/>
      <c r="C84" s="223" t="s">
        <v>29</v>
      </c>
      <c r="F84" s="141" t="str">
        <f>E15</f>
        <v>VÚRV v.i.v., DRNOVSKÁ 507/73, PRAHA RUZYNĚ</v>
      </c>
      <c r="I84" s="142" t="s">
        <v>35</v>
      </c>
      <c r="J84" s="141" t="str">
        <f>E21</f>
        <v>Ing. Arch. Luděk Obal</v>
      </c>
      <c r="L84" s="38"/>
    </row>
    <row r="85" spans="2:12" s="1" customFormat="1" ht="14.25" customHeight="1">
      <c r="B85" s="38"/>
      <c r="C85" s="223" t="s">
        <v>33</v>
      </c>
      <c r="F85" s="141">
        <f>IF(E18="","",E18)</f>
      </c>
      <c r="L85" s="38"/>
    </row>
    <row r="86" spans="2:12" s="1" customFormat="1" ht="9.75" customHeight="1">
      <c r="B86" s="38"/>
      <c r="C86" s="222"/>
      <c r="L86" s="38"/>
    </row>
    <row r="87" spans="2:20" s="9" customFormat="1" ht="29.25" customHeight="1">
      <c r="B87" s="143"/>
      <c r="C87" s="224" t="s">
        <v>115</v>
      </c>
      <c r="D87" s="145" t="s">
        <v>58</v>
      </c>
      <c r="E87" s="145" t="s">
        <v>54</v>
      </c>
      <c r="F87" s="145" t="s">
        <v>116</v>
      </c>
      <c r="G87" s="145" t="s">
        <v>117</v>
      </c>
      <c r="H87" s="145" t="s">
        <v>118</v>
      </c>
      <c r="I87" s="146" t="s">
        <v>119</v>
      </c>
      <c r="J87" s="145" t="s">
        <v>96</v>
      </c>
      <c r="K87" s="147" t="s">
        <v>120</v>
      </c>
      <c r="L87" s="143"/>
      <c r="M87" s="70" t="s">
        <v>121</v>
      </c>
      <c r="N87" s="71" t="s">
        <v>43</v>
      </c>
      <c r="O87" s="71" t="s">
        <v>122</v>
      </c>
      <c r="P87" s="71" t="s">
        <v>123</v>
      </c>
      <c r="Q87" s="71" t="s">
        <v>124</v>
      </c>
      <c r="R87" s="71" t="s">
        <v>125</v>
      </c>
      <c r="S87" s="71" t="s">
        <v>126</v>
      </c>
      <c r="T87" s="72" t="s">
        <v>127</v>
      </c>
    </row>
    <row r="88" spans="2:63" s="1" customFormat="1" ht="29.25" customHeight="1">
      <c r="B88" s="38"/>
      <c r="C88" s="225" t="s">
        <v>97</v>
      </c>
      <c r="J88" s="148">
        <f>SUM(J89+J123)</f>
        <v>0</v>
      </c>
      <c r="L88" s="38"/>
      <c r="M88" s="73"/>
      <c r="N88" s="66"/>
      <c r="O88" s="66"/>
      <c r="P88" s="149" t="e">
        <f>P89+P123</f>
        <v>#REF!</v>
      </c>
      <c r="Q88" s="66"/>
      <c r="R88" s="149" t="e">
        <f>R89+R123</f>
        <v>#REF!</v>
      </c>
      <c r="S88" s="66"/>
      <c r="T88" s="150" t="e">
        <f>T89+T123</f>
        <v>#REF!</v>
      </c>
      <c r="AT88" s="21" t="s">
        <v>72</v>
      </c>
      <c r="AU88" s="21" t="s">
        <v>98</v>
      </c>
      <c r="BK88" s="151" t="e">
        <f>BK89+BK123</f>
        <v>#REF!</v>
      </c>
    </row>
    <row r="89" spans="2:63" s="10" customFormat="1" ht="36.75" customHeight="1">
      <c r="B89" s="152"/>
      <c r="C89" s="226"/>
      <c r="D89" s="153" t="s">
        <v>72</v>
      </c>
      <c r="E89" s="154" t="s">
        <v>128</v>
      </c>
      <c r="F89" s="154" t="s">
        <v>129</v>
      </c>
      <c r="I89" s="155"/>
      <c r="J89" s="156">
        <f>SUM(J90+J111+J113+J117)</f>
        <v>0</v>
      </c>
      <c r="L89" s="152"/>
      <c r="M89" s="157"/>
      <c r="N89" s="158"/>
      <c r="O89" s="158"/>
      <c r="P89" s="159" t="e">
        <f>P90+#REF!+P111+#REF!+P113+P117+#REF!</f>
        <v>#REF!</v>
      </c>
      <c r="Q89" s="158"/>
      <c r="R89" s="159" t="e">
        <f>R90+#REF!+R111+#REF!+R113+R117+#REF!</f>
        <v>#REF!</v>
      </c>
      <c r="S89" s="158"/>
      <c r="T89" s="160" t="e">
        <f>T90+#REF!+T111+#REF!+T113+T117+#REF!</f>
        <v>#REF!</v>
      </c>
      <c r="AR89" s="153" t="s">
        <v>22</v>
      </c>
      <c r="AT89" s="161" t="s">
        <v>72</v>
      </c>
      <c r="AU89" s="161" t="s">
        <v>73</v>
      </c>
      <c r="AY89" s="153" t="s">
        <v>130</v>
      </c>
      <c r="BK89" s="162" t="e">
        <f>BK90+#REF!+BK111+#REF!+BK113+BK117+#REF!</f>
        <v>#REF!</v>
      </c>
    </row>
    <row r="90" spans="2:63" s="10" customFormat="1" ht="19.5" customHeight="1">
      <c r="B90" s="152"/>
      <c r="C90" s="226"/>
      <c r="D90" s="163" t="s">
        <v>72</v>
      </c>
      <c r="E90" s="164" t="s">
        <v>22</v>
      </c>
      <c r="F90" s="164" t="s">
        <v>131</v>
      </c>
      <c r="I90" s="155"/>
      <c r="J90" s="165">
        <f>SUM(J91:J110)</f>
        <v>0</v>
      </c>
      <c r="L90" s="152"/>
      <c r="M90" s="157"/>
      <c r="N90" s="158"/>
      <c r="O90" s="158"/>
      <c r="P90" s="159">
        <f>SUM(P91:P110)</f>
        <v>0</v>
      </c>
      <c r="Q90" s="158"/>
      <c r="R90" s="159">
        <f>SUM(R91:R110)</f>
        <v>0</v>
      </c>
      <c r="S90" s="158"/>
      <c r="T90" s="160">
        <f>SUM(T91:T110)</f>
        <v>0</v>
      </c>
      <c r="AR90" s="153" t="s">
        <v>22</v>
      </c>
      <c r="AT90" s="161" t="s">
        <v>72</v>
      </c>
      <c r="AU90" s="161" t="s">
        <v>22</v>
      </c>
      <c r="AY90" s="153" t="s">
        <v>130</v>
      </c>
      <c r="BK90" s="162">
        <f>SUM(BK91:BK110)</f>
        <v>0</v>
      </c>
    </row>
    <row r="91" spans="2:65" s="1" customFormat="1" ht="22.5" customHeight="1">
      <c r="B91" s="166"/>
      <c r="C91" s="227" t="s">
        <v>22</v>
      </c>
      <c r="D91" s="168" t="s">
        <v>132</v>
      </c>
      <c r="E91" s="1" t="s">
        <v>568</v>
      </c>
      <c r="F91" s="170" t="s">
        <v>631</v>
      </c>
      <c r="G91" s="171" t="s">
        <v>135</v>
      </c>
      <c r="H91" s="172">
        <v>9.5</v>
      </c>
      <c r="I91" s="173"/>
      <c r="J91" s="174">
        <f aca="true" t="shared" si="0" ref="J91:J110">ROUND(I91*H91,2)</f>
        <v>0</v>
      </c>
      <c r="K91" s="170" t="s">
        <v>587</v>
      </c>
      <c r="L91" s="38"/>
      <c r="M91" s="175" t="s">
        <v>5</v>
      </c>
      <c r="N91" s="176" t="s">
        <v>45</v>
      </c>
      <c r="O91" s="39"/>
      <c r="P91" s="177">
        <f>O91*H91</f>
        <v>0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AR91" s="21" t="s">
        <v>136</v>
      </c>
      <c r="AT91" s="21" t="s">
        <v>132</v>
      </c>
      <c r="AU91" s="21" t="s">
        <v>137</v>
      </c>
      <c r="AY91" s="21" t="s">
        <v>130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1" t="s">
        <v>137</v>
      </c>
      <c r="BK91" s="179">
        <f>ROUND(I91*H91,2)</f>
        <v>0</v>
      </c>
      <c r="BL91" s="21" t="s">
        <v>136</v>
      </c>
      <c r="BM91" s="21" t="s">
        <v>287</v>
      </c>
    </row>
    <row r="92" spans="2:65" s="1" customFormat="1" ht="30" customHeight="1">
      <c r="B92" s="166"/>
      <c r="C92" s="227">
        <v>2</v>
      </c>
      <c r="D92" s="168" t="s">
        <v>132</v>
      </c>
      <c r="E92" s="1" t="s">
        <v>552</v>
      </c>
      <c r="F92" s="170" t="s">
        <v>632</v>
      </c>
      <c r="G92" s="171" t="s">
        <v>135</v>
      </c>
      <c r="H92" s="172">
        <v>34.32</v>
      </c>
      <c r="I92" s="173"/>
      <c r="J92" s="174">
        <f t="shared" si="0"/>
        <v>0</v>
      </c>
      <c r="K92" s="170" t="s">
        <v>587</v>
      </c>
      <c r="L92" s="38"/>
      <c r="M92" s="175"/>
      <c r="N92" s="176"/>
      <c r="O92" s="39"/>
      <c r="P92" s="177"/>
      <c r="Q92" s="177"/>
      <c r="R92" s="177"/>
      <c r="S92" s="177"/>
      <c r="T92" s="178"/>
      <c r="AR92" s="21"/>
      <c r="AT92" s="21"/>
      <c r="AU92" s="21"/>
      <c r="AY92" s="21"/>
      <c r="BE92" s="179"/>
      <c r="BF92" s="179"/>
      <c r="BG92" s="179"/>
      <c r="BH92" s="179"/>
      <c r="BI92" s="179"/>
      <c r="BJ92" s="21"/>
      <c r="BK92" s="179"/>
      <c r="BL92" s="21"/>
      <c r="BM92" s="21"/>
    </row>
    <row r="93" spans="2:65" s="1" customFormat="1" ht="22.5" customHeight="1">
      <c r="B93" s="166"/>
      <c r="C93" s="227">
        <v>3</v>
      </c>
      <c r="D93" s="168" t="s">
        <v>132</v>
      </c>
      <c r="E93" s="1" t="s">
        <v>552</v>
      </c>
      <c r="F93" s="170" t="s">
        <v>633</v>
      </c>
      <c r="G93" s="171" t="s">
        <v>135</v>
      </c>
      <c r="H93" s="172">
        <v>102.3</v>
      </c>
      <c r="I93" s="173"/>
      <c r="J93" s="174">
        <f t="shared" si="0"/>
        <v>0</v>
      </c>
      <c r="K93" s="170" t="s">
        <v>587</v>
      </c>
      <c r="L93" s="38"/>
      <c r="M93" s="175"/>
      <c r="N93" s="176"/>
      <c r="O93" s="39"/>
      <c r="P93" s="177"/>
      <c r="Q93" s="177"/>
      <c r="R93" s="177"/>
      <c r="S93" s="177"/>
      <c r="T93" s="178"/>
      <c r="AR93" s="21"/>
      <c r="AT93" s="21"/>
      <c r="AU93" s="21"/>
      <c r="AY93" s="21"/>
      <c r="BE93" s="179"/>
      <c r="BF93" s="179"/>
      <c r="BG93" s="179"/>
      <c r="BH93" s="179"/>
      <c r="BI93" s="179"/>
      <c r="BJ93" s="21"/>
      <c r="BK93" s="179"/>
      <c r="BL93" s="21"/>
      <c r="BM93" s="21"/>
    </row>
    <row r="94" spans="2:65" s="1" customFormat="1" ht="22.5" customHeight="1">
      <c r="B94" s="166"/>
      <c r="C94" s="227">
        <v>4</v>
      </c>
      <c r="D94" s="168" t="s">
        <v>132</v>
      </c>
      <c r="E94" s="1" t="s">
        <v>552</v>
      </c>
      <c r="F94" s="170" t="s">
        <v>634</v>
      </c>
      <c r="G94" s="171" t="s">
        <v>135</v>
      </c>
      <c r="H94" s="172">
        <v>4.8</v>
      </c>
      <c r="I94" s="173"/>
      <c r="J94" s="174">
        <f t="shared" si="0"/>
        <v>0</v>
      </c>
      <c r="K94" s="170" t="s">
        <v>587</v>
      </c>
      <c r="L94" s="38"/>
      <c r="M94" s="175"/>
      <c r="N94" s="176"/>
      <c r="O94" s="39"/>
      <c r="P94" s="177"/>
      <c r="Q94" s="177"/>
      <c r="R94" s="177"/>
      <c r="S94" s="177"/>
      <c r="T94" s="178"/>
      <c r="AR94" s="21"/>
      <c r="AT94" s="21"/>
      <c r="AU94" s="21"/>
      <c r="AY94" s="21"/>
      <c r="BE94" s="179"/>
      <c r="BF94" s="179"/>
      <c r="BG94" s="179"/>
      <c r="BH94" s="179"/>
      <c r="BI94" s="179"/>
      <c r="BJ94" s="21"/>
      <c r="BK94" s="179"/>
      <c r="BL94" s="21"/>
      <c r="BM94" s="21"/>
    </row>
    <row r="95" spans="2:65" s="1" customFormat="1" ht="22.5" customHeight="1">
      <c r="B95" s="166"/>
      <c r="C95" s="227">
        <v>5</v>
      </c>
      <c r="D95" s="168" t="s">
        <v>132</v>
      </c>
      <c r="E95" s="1" t="s">
        <v>552</v>
      </c>
      <c r="F95" s="170" t="s">
        <v>635</v>
      </c>
      <c r="G95" s="171" t="s">
        <v>135</v>
      </c>
      <c r="H95" s="172">
        <v>5.9</v>
      </c>
      <c r="I95" s="173"/>
      <c r="J95" s="174">
        <f t="shared" si="0"/>
        <v>0</v>
      </c>
      <c r="K95" s="170" t="s">
        <v>587</v>
      </c>
      <c r="L95" s="38"/>
      <c r="M95" s="175"/>
      <c r="N95" s="176"/>
      <c r="O95" s="39"/>
      <c r="P95" s="177"/>
      <c r="Q95" s="177"/>
      <c r="R95" s="177"/>
      <c r="S95" s="177"/>
      <c r="T95" s="178"/>
      <c r="AR95" s="21"/>
      <c r="AT95" s="21"/>
      <c r="AU95" s="21"/>
      <c r="AY95" s="21"/>
      <c r="BE95" s="179"/>
      <c r="BF95" s="179"/>
      <c r="BG95" s="179"/>
      <c r="BH95" s="179"/>
      <c r="BI95" s="179"/>
      <c r="BJ95" s="21"/>
      <c r="BK95" s="179"/>
      <c r="BL95" s="21"/>
      <c r="BM95" s="21"/>
    </row>
    <row r="96" spans="2:65" s="1" customFormat="1" ht="22.5" customHeight="1">
      <c r="B96" s="166"/>
      <c r="C96" s="227">
        <v>6</v>
      </c>
      <c r="D96" s="168" t="s">
        <v>132</v>
      </c>
      <c r="E96" s="1" t="s">
        <v>551</v>
      </c>
      <c r="F96" s="170" t="s">
        <v>636</v>
      </c>
      <c r="G96" s="171" t="s">
        <v>135</v>
      </c>
      <c r="H96" s="172">
        <v>9.1</v>
      </c>
      <c r="I96" s="173"/>
      <c r="J96" s="174">
        <f t="shared" si="0"/>
        <v>0</v>
      </c>
      <c r="K96" s="170" t="s">
        <v>587</v>
      </c>
      <c r="L96" s="38"/>
      <c r="M96" s="175"/>
      <c r="N96" s="176"/>
      <c r="O96" s="39"/>
      <c r="P96" s="177"/>
      <c r="Q96" s="177"/>
      <c r="R96" s="177"/>
      <c r="S96" s="177"/>
      <c r="T96" s="178"/>
      <c r="AR96" s="21"/>
      <c r="AT96" s="21"/>
      <c r="AU96" s="21"/>
      <c r="AY96" s="21"/>
      <c r="BE96" s="179"/>
      <c r="BF96" s="179"/>
      <c r="BG96" s="179"/>
      <c r="BH96" s="179"/>
      <c r="BI96" s="179"/>
      <c r="BJ96" s="21"/>
      <c r="BK96" s="179"/>
      <c r="BL96" s="21"/>
      <c r="BM96" s="21"/>
    </row>
    <row r="97" spans="2:65" s="1" customFormat="1" ht="22.5" customHeight="1">
      <c r="B97" s="166"/>
      <c r="C97" s="227">
        <v>7</v>
      </c>
      <c r="D97" s="168" t="s">
        <v>132</v>
      </c>
      <c r="E97" s="1" t="s">
        <v>552</v>
      </c>
      <c r="F97" s="170" t="s">
        <v>637</v>
      </c>
      <c r="G97" s="171" t="s">
        <v>135</v>
      </c>
      <c r="H97" s="172">
        <v>2.8</v>
      </c>
      <c r="I97" s="173"/>
      <c r="J97" s="174">
        <f t="shared" si="0"/>
        <v>0</v>
      </c>
      <c r="K97" s="170" t="s">
        <v>587</v>
      </c>
      <c r="L97" s="38"/>
      <c r="M97" s="175"/>
      <c r="N97" s="176"/>
      <c r="O97" s="39"/>
      <c r="P97" s="177"/>
      <c r="Q97" s="177"/>
      <c r="R97" s="177"/>
      <c r="S97" s="177"/>
      <c r="T97" s="178"/>
      <c r="AR97" s="21"/>
      <c r="AT97" s="21"/>
      <c r="AU97" s="21"/>
      <c r="AY97" s="21"/>
      <c r="BE97" s="179"/>
      <c r="BF97" s="179"/>
      <c r="BG97" s="179"/>
      <c r="BH97" s="179"/>
      <c r="BI97" s="179"/>
      <c r="BJ97" s="21"/>
      <c r="BK97" s="179"/>
      <c r="BL97" s="21"/>
      <c r="BM97" s="21"/>
    </row>
    <row r="98" spans="2:65" s="1" customFormat="1" ht="22.5" customHeight="1">
      <c r="B98" s="166"/>
      <c r="C98" s="227">
        <v>8</v>
      </c>
      <c r="D98" s="168" t="s">
        <v>132</v>
      </c>
      <c r="E98" s="1" t="s">
        <v>553</v>
      </c>
      <c r="F98" s="170" t="s">
        <v>638</v>
      </c>
      <c r="G98" s="171" t="s">
        <v>135</v>
      </c>
      <c r="H98" s="172">
        <v>51.6</v>
      </c>
      <c r="I98" s="173"/>
      <c r="J98" s="174">
        <f t="shared" si="0"/>
        <v>0</v>
      </c>
      <c r="K98" s="170" t="s">
        <v>587</v>
      </c>
      <c r="L98" s="38"/>
      <c r="M98" s="175"/>
      <c r="N98" s="176"/>
      <c r="O98" s="39"/>
      <c r="P98" s="177"/>
      <c r="Q98" s="177"/>
      <c r="R98" s="177"/>
      <c r="S98" s="177"/>
      <c r="T98" s="178"/>
      <c r="AR98" s="21"/>
      <c r="AT98" s="21"/>
      <c r="AU98" s="21"/>
      <c r="AY98" s="21"/>
      <c r="BE98" s="179"/>
      <c r="BF98" s="179"/>
      <c r="BG98" s="179"/>
      <c r="BH98" s="179"/>
      <c r="BI98" s="179"/>
      <c r="BJ98" s="21"/>
      <c r="BK98" s="179"/>
      <c r="BL98" s="21"/>
      <c r="BM98" s="21"/>
    </row>
    <row r="99" spans="2:65" s="1" customFormat="1" ht="22.5" customHeight="1">
      <c r="B99" s="166"/>
      <c r="C99" s="227">
        <v>9</v>
      </c>
      <c r="D99" s="168" t="s">
        <v>132</v>
      </c>
      <c r="E99" s="1" t="s">
        <v>553</v>
      </c>
      <c r="F99" s="170" t="s">
        <v>638</v>
      </c>
      <c r="G99" s="171" t="s">
        <v>135</v>
      </c>
      <c r="H99" s="172">
        <v>51.6</v>
      </c>
      <c r="I99" s="173"/>
      <c r="J99" s="174">
        <f t="shared" si="0"/>
        <v>0</v>
      </c>
      <c r="K99" s="170" t="s">
        <v>587</v>
      </c>
      <c r="L99" s="38"/>
      <c r="M99" s="175"/>
      <c r="N99" s="176"/>
      <c r="O99" s="39"/>
      <c r="P99" s="177"/>
      <c r="Q99" s="177"/>
      <c r="R99" s="177"/>
      <c r="S99" s="177"/>
      <c r="T99" s="178"/>
      <c r="AR99" s="21"/>
      <c r="AT99" s="21"/>
      <c r="AU99" s="21"/>
      <c r="AY99" s="21"/>
      <c r="BE99" s="179"/>
      <c r="BF99" s="179"/>
      <c r="BG99" s="179"/>
      <c r="BH99" s="179"/>
      <c r="BI99" s="179"/>
      <c r="BJ99" s="21"/>
      <c r="BK99" s="179"/>
      <c r="BL99" s="21"/>
      <c r="BM99" s="21"/>
    </row>
    <row r="100" spans="2:65" s="1" customFormat="1" ht="22.5" customHeight="1">
      <c r="B100" s="166"/>
      <c r="C100" s="227">
        <v>10</v>
      </c>
      <c r="D100" s="168" t="s">
        <v>132</v>
      </c>
      <c r="E100" s="1" t="s">
        <v>569</v>
      </c>
      <c r="F100" s="170" t="s">
        <v>639</v>
      </c>
      <c r="G100" s="171" t="s">
        <v>135</v>
      </c>
      <c r="H100" s="172">
        <v>69</v>
      </c>
      <c r="I100" s="173"/>
      <c r="J100" s="174">
        <f t="shared" si="0"/>
        <v>0</v>
      </c>
      <c r="K100" s="170" t="s">
        <v>587</v>
      </c>
      <c r="L100" s="38"/>
      <c r="M100" s="175"/>
      <c r="N100" s="176"/>
      <c r="O100" s="39"/>
      <c r="P100" s="177"/>
      <c r="Q100" s="177"/>
      <c r="R100" s="177"/>
      <c r="S100" s="177"/>
      <c r="T100" s="178"/>
      <c r="AR100" s="21"/>
      <c r="AT100" s="21"/>
      <c r="AU100" s="21"/>
      <c r="AY100" s="21"/>
      <c r="BE100" s="179"/>
      <c r="BF100" s="179"/>
      <c r="BG100" s="179"/>
      <c r="BH100" s="179"/>
      <c r="BI100" s="179"/>
      <c r="BJ100" s="21"/>
      <c r="BK100" s="179"/>
      <c r="BL100" s="21"/>
      <c r="BM100" s="21"/>
    </row>
    <row r="101" spans="2:65" s="1" customFormat="1" ht="22.5" customHeight="1">
      <c r="B101" s="166"/>
      <c r="C101" s="227">
        <v>11</v>
      </c>
      <c r="D101" s="168" t="s">
        <v>132</v>
      </c>
      <c r="E101" s="1" t="s">
        <v>570</v>
      </c>
      <c r="F101" s="170" t="s">
        <v>640</v>
      </c>
      <c r="G101" s="171" t="s">
        <v>135</v>
      </c>
      <c r="H101" s="172">
        <v>340.92</v>
      </c>
      <c r="I101" s="173"/>
      <c r="J101" s="174">
        <f t="shared" si="0"/>
        <v>0</v>
      </c>
      <c r="K101" s="170" t="s">
        <v>587</v>
      </c>
      <c r="L101" s="38"/>
      <c r="M101" s="175" t="s">
        <v>5</v>
      </c>
      <c r="N101" s="176" t="s">
        <v>45</v>
      </c>
      <c r="O101" s="39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21" t="s">
        <v>136</v>
      </c>
      <c r="AT101" s="21" t="s">
        <v>132</v>
      </c>
      <c r="AU101" s="21" t="s">
        <v>137</v>
      </c>
      <c r="AY101" s="21" t="s">
        <v>130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1" t="s">
        <v>137</v>
      </c>
      <c r="BK101" s="179">
        <f>ROUND(I101*H101,2)</f>
        <v>0</v>
      </c>
      <c r="BL101" s="21" t="s">
        <v>136</v>
      </c>
      <c r="BM101" s="21" t="s">
        <v>289</v>
      </c>
    </row>
    <row r="102" spans="2:65" s="1" customFormat="1" ht="22.5" customHeight="1">
      <c r="B102" s="166"/>
      <c r="C102" s="227">
        <v>12</v>
      </c>
      <c r="D102" s="168" t="s">
        <v>132</v>
      </c>
      <c r="E102" s="1" t="s">
        <v>149</v>
      </c>
      <c r="F102" s="170" t="s">
        <v>290</v>
      </c>
      <c r="G102" s="171" t="s">
        <v>135</v>
      </c>
      <c r="H102" s="172">
        <v>102.1</v>
      </c>
      <c r="I102" s="173"/>
      <c r="J102" s="174">
        <f t="shared" si="0"/>
        <v>0</v>
      </c>
      <c r="K102" s="170" t="s">
        <v>587</v>
      </c>
      <c r="L102" s="38"/>
      <c r="M102" s="175" t="s">
        <v>5</v>
      </c>
      <c r="N102" s="176" t="s">
        <v>45</v>
      </c>
      <c r="O102" s="39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21" t="s">
        <v>136</v>
      </c>
      <c r="AT102" s="21" t="s">
        <v>132</v>
      </c>
      <c r="AU102" s="21" t="s">
        <v>137</v>
      </c>
      <c r="AY102" s="21" t="s">
        <v>130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1" t="s">
        <v>137</v>
      </c>
      <c r="BK102" s="179">
        <f>ROUND(I102*H102,2)</f>
        <v>0</v>
      </c>
      <c r="BL102" s="21" t="s">
        <v>136</v>
      </c>
      <c r="BM102" s="21" t="s">
        <v>291</v>
      </c>
    </row>
    <row r="103" spans="2:65" s="1" customFormat="1" ht="36.75" customHeight="1">
      <c r="B103" s="166"/>
      <c r="C103" s="227">
        <v>13</v>
      </c>
      <c r="D103" s="168" t="s">
        <v>132</v>
      </c>
      <c r="E103" s="181" t="s">
        <v>611</v>
      </c>
      <c r="F103" s="170" t="s">
        <v>292</v>
      </c>
      <c r="G103" s="171" t="s">
        <v>135</v>
      </c>
      <c r="H103" s="172">
        <v>64.85</v>
      </c>
      <c r="I103" s="173"/>
      <c r="J103" s="174">
        <f t="shared" si="0"/>
        <v>0</v>
      </c>
      <c r="K103" s="170"/>
      <c r="L103" s="38"/>
      <c r="M103" s="175"/>
      <c r="N103" s="176"/>
      <c r="O103" s="39"/>
      <c r="P103" s="177"/>
      <c r="Q103" s="177"/>
      <c r="R103" s="177"/>
      <c r="S103" s="177"/>
      <c r="T103" s="178"/>
      <c r="AR103" s="21"/>
      <c r="AT103" s="21"/>
      <c r="AU103" s="21"/>
      <c r="AY103" s="21"/>
      <c r="BE103" s="179"/>
      <c r="BF103" s="179"/>
      <c r="BG103" s="179"/>
      <c r="BH103" s="179"/>
      <c r="BI103" s="179"/>
      <c r="BJ103" s="21"/>
      <c r="BK103" s="179"/>
      <c r="BL103" s="21"/>
      <c r="BM103" s="21"/>
    </row>
    <row r="104" spans="2:65" s="1" customFormat="1" ht="22.5" customHeight="1">
      <c r="B104" s="166"/>
      <c r="C104" s="227">
        <v>14</v>
      </c>
      <c r="D104" s="168" t="s">
        <v>132</v>
      </c>
      <c r="E104" s="1" t="s">
        <v>144</v>
      </c>
      <c r="F104" s="170" t="s">
        <v>147</v>
      </c>
      <c r="G104" s="171" t="s">
        <v>135</v>
      </c>
      <c r="H104" s="172">
        <v>238.8</v>
      </c>
      <c r="I104" s="173"/>
      <c r="J104" s="174">
        <f t="shared" si="0"/>
        <v>0</v>
      </c>
      <c r="K104" s="170" t="s">
        <v>587</v>
      </c>
      <c r="L104" s="38"/>
      <c r="M104" s="175" t="s">
        <v>5</v>
      </c>
      <c r="N104" s="176" t="s">
        <v>45</v>
      </c>
      <c r="O104" s="39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21" t="s">
        <v>136</v>
      </c>
      <c r="AT104" s="21" t="s">
        <v>132</v>
      </c>
      <c r="AU104" s="21" t="s">
        <v>137</v>
      </c>
      <c r="AY104" s="21" t="s">
        <v>130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1" t="s">
        <v>137</v>
      </c>
      <c r="BK104" s="179">
        <f>ROUND(I104*H104,2)</f>
        <v>0</v>
      </c>
      <c r="BL104" s="21" t="s">
        <v>136</v>
      </c>
      <c r="BM104" s="21" t="s">
        <v>148</v>
      </c>
    </row>
    <row r="105" spans="2:65" s="1" customFormat="1" ht="22.5" customHeight="1">
      <c r="B105" s="166"/>
      <c r="C105" s="227">
        <v>15</v>
      </c>
      <c r="D105" s="168" t="s">
        <v>132</v>
      </c>
      <c r="E105" s="1" t="s">
        <v>554</v>
      </c>
      <c r="F105" s="170" t="s">
        <v>555</v>
      </c>
      <c r="G105" s="171" t="s">
        <v>135</v>
      </c>
      <c r="H105" s="172">
        <v>238.8</v>
      </c>
      <c r="I105" s="173"/>
      <c r="J105" s="174">
        <f t="shared" si="0"/>
        <v>0</v>
      </c>
      <c r="K105" s="170" t="s">
        <v>587</v>
      </c>
      <c r="L105" s="38"/>
      <c r="M105" s="175"/>
      <c r="N105" s="176"/>
      <c r="O105" s="39"/>
      <c r="P105" s="177"/>
      <c r="Q105" s="177"/>
      <c r="R105" s="177"/>
      <c r="S105" s="177"/>
      <c r="T105" s="178"/>
      <c r="AR105" s="21"/>
      <c r="AT105" s="21"/>
      <c r="AU105" s="21"/>
      <c r="AY105" s="21"/>
      <c r="BE105" s="179"/>
      <c r="BF105" s="179"/>
      <c r="BG105" s="179"/>
      <c r="BH105" s="179"/>
      <c r="BI105" s="179"/>
      <c r="BJ105" s="21"/>
      <c r="BK105" s="179"/>
      <c r="BL105" s="21"/>
      <c r="BM105" s="21"/>
    </row>
    <row r="106" spans="2:65" s="1" customFormat="1" ht="22.5" customHeight="1">
      <c r="B106" s="166"/>
      <c r="C106" s="227">
        <v>16</v>
      </c>
      <c r="D106" s="168" t="s">
        <v>132</v>
      </c>
      <c r="E106" s="181" t="s">
        <v>612</v>
      </c>
      <c r="F106" s="170" t="s">
        <v>293</v>
      </c>
      <c r="G106" s="171" t="s">
        <v>135</v>
      </c>
      <c r="H106" s="172">
        <v>244.55</v>
      </c>
      <c r="I106" s="173"/>
      <c r="J106" s="174">
        <f t="shared" si="0"/>
        <v>0</v>
      </c>
      <c r="K106" s="170"/>
      <c r="L106" s="38"/>
      <c r="M106" s="175" t="s">
        <v>5</v>
      </c>
      <c r="N106" s="176" t="s">
        <v>45</v>
      </c>
      <c r="O106" s="39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21" t="s">
        <v>136</v>
      </c>
      <c r="AT106" s="21" t="s">
        <v>132</v>
      </c>
      <c r="AU106" s="21" t="s">
        <v>137</v>
      </c>
      <c r="AY106" s="21" t="s">
        <v>130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1" t="s">
        <v>137</v>
      </c>
      <c r="BK106" s="179">
        <f>ROUND(I106*H106,2)</f>
        <v>0</v>
      </c>
      <c r="BL106" s="21" t="s">
        <v>136</v>
      </c>
      <c r="BM106" s="21" t="s">
        <v>294</v>
      </c>
    </row>
    <row r="107" spans="2:65" s="1" customFormat="1" ht="22.5" customHeight="1">
      <c r="B107" s="166"/>
      <c r="C107" s="227">
        <v>17</v>
      </c>
      <c r="D107" s="168" t="s">
        <v>132</v>
      </c>
      <c r="E107" s="181" t="s">
        <v>613</v>
      </c>
      <c r="F107" s="170" t="s">
        <v>295</v>
      </c>
      <c r="G107" s="171" t="s">
        <v>135</v>
      </c>
      <c r="H107" s="172">
        <v>165.1</v>
      </c>
      <c r="I107" s="173"/>
      <c r="J107" s="174">
        <f t="shared" si="0"/>
        <v>0</v>
      </c>
      <c r="K107" s="170"/>
      <c r="L107" s="38"/>
      <c r="M107" s="175" t="s">
        <v>5</v>
      </c>
      <c r="N107" s="176" t="s">
        <v>45</v>
      </c>
      <c r="O107" s="39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21" t="s">
        <v>136</v>
      </c>
      <c r="AT107" s="21" t="s">
        <v>132</v>
      </c>
      <c r="AU107" s="21" t="s">
        <v>137</v>
      </c>
      <c r="AY107" s="21" t="s">
        <v>130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1" t="s">
        <v>137</v>
      </c>
      <c r="BK107" s="179">
        <f>ROUND(I107*H107,2)</f>
        <v>0</v>
      </c>
      <c r="BL107" s="21" t="s">
        <v>136</v>
      </c>
      <c r="BM107" s="21" t="s">
        <v>294</v>
      </c>
    </row>
    <row r="108" spans="2:65" s="1" customFormat="1" ht="22.5" customHeight="1">
      <c r="B108" s="166"/>
      <c r="C108" s="227">
        <v>18</v>
      </c>
      <c r="D108" s="168" t="s">
        <v>132</v>
      </c>
      <c r="E108" s="181" t="s">
        <v>614</v>
      </c>
      <c r="F108" s="170" t="s">
        <v>296</v>
      </c>
      <c r="G108" s="171" t="s">
        <v>135</v>
      </c>
      <c r="H108" s="172">
        <v>65.3</v>
      </c>
      <c r="I108" s="173"/>
      <c r="J108" s="174">
        <f t="shared" si="0"/>
        <v>0</v>
      </c>
      <c r="K108" s="170"/>
      <c r="L108" s="38"/>
      <c r="M108" s="175" t="s">
        <v>5</v>
      </c>
      <c r="N108" s="176" t="s">
        <v>45</v>
      </c>
      <c r="O108" s="39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21" t="s">
        <v>136</v>
      </c>
      <c r="AT108" s="21" t="s">
        <v>132</v>
      </c>
      <c r="AU108" s="21" t="s">
        <v>137</v>
      </c>
      <c r="AY108" s="21" t="s">
        <v>130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1" t="s">
        <v>137</v>
      </c>
      <c r="BK108" s="179">
        <f>ROUND(I108*H108,2)</f>
        <v>0</v>
      </c>
      <c r="BL108" s="21" t="s">
        <v>136</v>
      </c>
      <c r="BM108" s="21" t="s">
        <v>294</v>
      </c>
    </row>
    <row r="109" spans="2:65" s="1" customFormat="1" ht="22.5" customHeight="1">
      <c r="B109" s="166"/>
      <c r="C109" s="227">
        <v>19</v>
      </c>
      <c r="D109" s="168" t="s">
        <v>132</v>
      </c>
      <c r="E109" s="181" t="s">
        <v>615</v>
      </c>
      <c r="F109" s="170" t="s">
        <v>297</v>
      </c>
      <c r="G109" s="171" t="s">
        <v>135</v>
      </c>
      <c r="H109" s="172">
        <v>475</v>
      </c>
      <c r="I109" s="173"/>
      <c r="J109" s="174">
        <f t="shared" si="0"/>
        <v>0</v>
      </c>
      <c r="K109" s="170"/>
      <c r="L109" s="38"/>
      <c r="M109" s="175"/>
      <c r="N109" s="176"/>
      <c r="O109" s="39"/>
      <c r="P109" s="177"/>
      <c r="Q109" s="177"/>
      <c r="R109" s="177"/>
      <c r="S109" s="177"/>
      <c r="T109" s="178"/>
      <c r="AR109" s="21"/>
      <c r="AT109" s="21"/>
      <c r="AU109" s="21"/>
      <c r="AY109" s="21"/>
      <c r="BE109" s="179"/>
      <c r="BF109" s="179"/>
      <c r="BG109" s="179"/>
      <c r="BH109" s="179"/>
      <c r="BI109" s="179"/>
      <c r="BJ109" s="21"/>
      <c r="BK109" s="179"/>
      <c r="BL109" s="21"/>
      <c r="BM109" s="21"/>
    </row>
    <row r="110" spans="2:65" s="1" customFormat="1" ht="22.5" customHeight="1">
      <c r="B110" s="166"/>
      <c r="C110" s="227">
        <v>20</v>
      </c>
      <c r="D110" s="168" t="s">
        <v>132</v>
      </c>
      <c r="E110" s="310" t="s">
        <v>288</v>
      </c>
      <c r="F110" s="170" t="s">
        <v>145</v>
      </c>
      <c r="G110" s="171" t="s">
        <v>135</v>
      </c>
      <c r="H110" s="172">
        <v>475</v>
      </c>
      <c r="I110" s="173"/>
      <c r="J110" s="174">
        <f t="shared" si="0"/>
        <v>0</v>
      </c>
      <c r="K110" s="170" t="s">
        <v>587</v>
      </c>
      <c r="L110" s="38"/>
      <c r="M110" s="175" t="s">
        <v>5</v>
      </c>
      <c r="N110" s="176" t="s">
        <v>45</v>
      </c>
      <c r="O110" s="39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21" t="s">
        <v>136</v>
      </c>
      <c r="AT110" s="21" t="s">
        <v>132</v>
      </c>
      <c r="AU110" s="21" t="s">
        <v>137</v>
      </c>
      <c r="AY110" s="21" t="s">
        <v>130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1" t="s">
        <v>137</v>
      </c>
      <c r="BK110" s="179">
        <f>ROUND(I110*H110,2)</f>
        <v>0</v>
      </c>
      <c r="BL110" s="21" t="s">
        <v>136</v>
      </c>
      <c r="BM110" s="21" t="s">
        <v>146</v>
      </c>
    </row>
    <row r="111" spans="2:63" s="10" customFormat="1" ht="29.25" customHeight="1">
      <c r="B111" s="152"/>
      <c r="C111" s="226"/>
      <c r="D111" s="163" t="s">
        <v>72</v>
      </c>
      <c r="E111" s="164" t="s">
        <v>165</v>
      </c>
      <c r="F111" s="164" t="s">
        <v>298</v>
      </c>
      <c r="I111" s="155"/>
      <c r="J111" s="165">
        <f>SUM(J112)</f>
        <v>0</v>
      </c>
      <c r="L111" s="152"/>
      <c r="M111" s="157"/>
      <c r="N111" s="158"/>
      <c r="O111" s="158"/>
      <c r="P111" s="159">
        <f>SUM(P112:P112)</f>
        <v>0</v>
      </c>
      <c r="Q111" s="158"/>
      <c r="R111" s="159">
        <f>SUM(R112:R112)</f>
        <v>1.8353120000000003</v>
      </c>
      <c r="S111" s="158"/>
      <c r="T111" s="160">
        <f>SUM(T112:T112)</f>
        <v>0</v>
      </c>
      <c r="AR111" s="153" t="s">
        <v>22</v>
      </c>
      <c r="AT111" s="161" t="s">
        <v>72</v>
      </c>
      <c r="AU111" s="161" t="s">
        <v>22</v>
      </c>
      <c r="AY111" s="153" t="s">
        <v>130</v>
      </c>
      <c r="BK111" s="162">
        <f>SUM(BK112:BK112)</f>
        <v>0</v>
      </c>
    </row>
    <row r="112" spans="2:65" s="1" customFormat="1" ht="22.5" customHeight="1">
      <c r="B112" s="166"/>
      <c r="C112" s="227">
        <v>21</v>
      </c>
      <c r="D112" s="168" t="s">
        <v>132</v>
      </c>
      <c r="E112" s="181" t="s">
        <v>616</v>
      </c>
      <c r="F112" s="170" t="s">
        <v>299</v>
      </c>
      <c r="G112" s="171" t="s">
        <v>152</v>
      </c>
      <c r="H112" s="172">
        <v>100.4</v>
      </c>
      <c r="I112" s="173"/>
      <c r="J112" s="174">
        <f>ROUND(I112*H112,2)</f>
        <v>0</v>
      </c>
      <c r="K112" s="170"/>
      <c r="L112" s="38"/>
      <c r="M112" s="175" t="s">
        <v>5</v>
      </c>
      <c r="N112" s="176" t="s">
        <v>45</v>
      </c>
      <c r="O112" s="39"/>
      <c r="P112" s="177">
        <f>O112*H112</f>
        <v>0</v>
      </c>
      <c r="Q112" s="177">
        <v>0.01828</v>
      </c>
      <c r="R112" s="177">
        <f>Q112*H112</f>
        <v>1.8353120000000003</v>
      </c>
      <c r="S112" s="177">
        <v>0</v>
      </c>
      <c r="T112" s="178">
        <f>S112*H112</f>
        <v>0</v>
      </c>
      <c r="AR112" s="21" t="s">
        <v>136</v>
      </c>
      <c r="AT112" s="21" t="s">
        <v>132</v>
      </c>
      <c r="AU112" s="21" t="s">
        <v>137</v>
      </c>
      <c r="AY112" s="21" t="s">
        <v>130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1" t="s">
        <v>137</v>
      </c>
      <c r="BK112" s="179">
        <f>ROUND(I112*H112,2)</f>
        <v>0</v>
      </c>
      <c r="BL112" s="21" t="s">
        <v>136</v>
      </c>
      <c r="BM112" s="21" t="s">
        <v>300</v>
      </c>
    </row>
    <row r="113" spans="2:63" s="10" customFormat="1" ht="29.25" customHeight="1">
      <c r="B113" s="152"/>
      <c r="C113" s="226"/>
      <c r="D113" s="163" t="s">
        <v>72</v>
      </c>
      <c r="E113" s="164" t="s">
        <v>273</v>
      </c>
      <c r="F113" s="164" t="s">
        <v>301</v>
      </c>
      <c r="I113" s="155"/>
      <c r="J113" s="165">
        <f>SUM(J114:J116)</f>
        <v>0</v>
      </c>
      <c r="L113" s="152"/>
      <c r="M113" s="157"/>
      <c r="N113" s="158"/>
      <c r="O113" s="158"/>
      <c r="P113" s="159" t="e">
        <f>#REF!</f>
        <v>#REF!</v>
      </c>
      <c r="Q113" s="158"/>
      <c r="R113" s="159" t="e">
        <f>#REF!</f>
        <v>#REF!</v>
      </c>
      <c r="S113" s="158"/>
      <c r="T113" s="160" t="e">
        <f>#REF!</f>
        <v>#REF!</v>
      </c>
      <c r="AR113" s="153" t="s">
        <v>22</v>
      </c>
      <c r="AT113" s="161" t="s">
        <v>72</v>
      </c>
      <c r="AU113" s="161" t="s">
        <v>22</v>
      </c>
      <c r="AY113" s="153" t="s">
        <v>130</v>
      </c>
      <c r="BK113" s="162" t="e">
        <f>#REF!</f>
        <v>#REF!</v>
      </c>
    </row>
    <row r="114" spans="2:65" s="1" customFormat="1" ht="37.5" customHeight="1">
      <c r="B114" s="166"/>
      <c r="C114" s="227">
        <v>22</v>
      </c>
      <c r="D114" s="168" t="s">
        <v>132</v>
      </c>
      <c r="E114" s="181" t="s">
        <v>617</v>
      </c>
      <c r="F114" s="170" t="s">
        <v>302</v>
      </c>
      <c r="G114" s="171" t="s">
        <v>135</v>
      </c>
      <c r="H114" s="172">
        <v>29.55</v>
      </c>
      <c r="I114" s="173"/>
      <c r="J114" s="174">
        <f>ROUND(I114*H114,2)</f>
        <v>0</v>
      </c>
      <c r="K114" s="170" t="s">
        <v>5</v>
      </c>
      <c r="L114" s="38"/>
      <c r="M114" s="175" t="s">
        <v>5</v>
      </c>
      <c r="N114" s="176" t="s">
        <v>45</v>
      </c>
      <c r="O114" s="39"/>
      <c r="P114" s="177">
        <f>O114*H114</f>
        <v>0</v>
      </c>
      <c r="Q114" s="177">
        <v>0.408</v>
      </c>
      <c r="R114" s="177">
        <f>Q114*H114</f>
        <v>12.0564</v>
      </c>
      <c r="S114" s="177">
        <v>0</v>
      </c>
      <c r="T114" s="178">
        <f>S114*H114</f>
        <v>0</v>
      </c>
      <c r="AR114" s="21" t="s">
        <v>136</v>
      </c>
      <c r="AT114" s="21" t="s">
        <v>132</v>
      </c>
      <c r="AU114" s="21" t="s">
        <v>137</v>
      </c>
      <c r="AY114" s="21" t="s">
        <v>130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1" t="s">
        <v>137</v>
      </c>
      <c r="BK114" s="179">
        <f>ROUND(I114*H114,2)</f>
        <v>0</v>
      </c>
      <c r="BL114" s="21" t="s">
        <v>136</v>
      </c>
      <c r="BM114" s="21" t="s">
        <v>303</v>
      </c>
    </row>
    <row r="115" spans="2:65" s="1" customFormat="1" ht="22.5" customHeight="1">
      <c r="B115" s="166"/>
      <c r="C115" s="227">
        <v>23</v>
      </c>
      <c r="D115" s="168" t="s">
        <v>132</v>
      </c>
      <c r="E115" s="181" t="s">
        <v>618</v>
      </c>
      <c r="F115" s="170" t="s">
        <v>304</v>
      </c>
      <c r="G115" s="171" t="s">
        <v>135</v>
      </c>
      <c r="H115" s="172">
        <v>39.4</v>
      </c>
      <c r="I115" s="173"/>
      <c r="J115" s="174">
        <f>ROUND(I115*H115,2)</f>
        <v>0</v>
      </c>
      <c r="K115" s="170" t="s">
        <v>5</v>
      </c>
      <c r="L115" s="38"/>
      <c r="M115" s="175" t="s">
        <v>5</v>
      </c>
      <c r="N115" s="176" t="s">
        <v>45</v>
      </c>
      <c r="O115" s="39"/>
      <c r="P115" s="177">
        <f>O115*H115</f>
        <v>0</v>
      </c>
      <c r="Q115" s="177">
        <v>0.408</v>
      </c>
      <c r="R115" s="177">
        <f>Q115*H115</f>
        <v>16.0752</v>
      </c>
      <c r="S115" s="177">
        <v>0</v>
      </c>
      <c r="T115" s="178">
        <f>S115*H115</f>
        <v>0</v>
      </c>
      <c r="AR115" s="21" t="s">
        <v>136</v>
      </c>
      <c r="AT115" s="21" t="s">
        <v>132</v>
      </c>
      <c r="AU115" s="21" t="s">
        <v>137</v>
      </c>
      <c r="AY115" s="21" t="s">
        <v>130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1" t="s">
        <v>137</v>
      </c>
      <c r="BK115" s="179">
        <f>ROUND(I115*H115,2)</f>
        <v>0</v>
      </c>
      <c r="BL115" s="21" t="s">
        <v>136</v>
      </c>
      <c r="BM115" s="21" t="s">
        <v>303</v>
      </c>
    </row>
    <row r="116" spans="2:65" s="1" customFormat="1" ht="32.25" customHeight="1">
      <c r="B116" s="166"/>
      <c r="C116" s="227">
        <v>24</v>
      </c>
      <c r="D116" s="168" t="s">
        <v>132</v>
      </c>
      <c r="E116" s="181" t="s">
        <v>619</v>
      </c>
      <c r="F116" s="170" t="s">
        <v>305</v>
      </c>
      <c r="G116" s="171" t="s">
        <v>251</v>
      </c>
      <c r="H116" s="172">
        <v>54</v>
      </c>
      <c r="I116" s="173"/>
      <c r="J116" s="174">
        <f>ROUND(I116*H116,2)</f>
        <v>0</v>
      </c>
      <c r="K116" s="170" t="s">
        <v>5</v>
      </c>
      <c r="L116" s="38"/>
      <c r="M116" s="175" t="s">
        <v>5</v>
      </c>
      <c r="N116" s="176" t="s">
        <v>45</v>
      </c>
      <c r="O116" s="39"/>
      <c r="P116" s="177">
        <f>O116*H116</f>
        <v>0</v>
      </c>
      <c r="Q116" s="177">
        <v>0.408</v>
      </c>
      <c r="R116" s="177">
        <f>Q116*H116</f>
        <v>22.032</v>
      </c>
      <c r="S116" s="177">
        <v>0</v>
      </c>
      <c r="T116" s="178">
        <f>S116*H116</f>
        <v>0</v>
      </c>
      <c r="AR116" s="21" t="s">
        <v>136</v>
      </c>
      <c r="AT116" s="21" t="s">
        <v>132</v>
      </c>
      <c r="AU116" s="21" t="s">
        <v>137</v>
      </c>
      <c r="AY116" s="21" t="s">
        <v>130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1" t="s">
        <v>137</v>
      </c>
      <c r="BK116" s="179">
        <f>ROUND(I116*H116,2)</f>
        <v>0</v>
      </c>
      <c r="BL116" s="21" t="s">
        <v>136</v>
      </c>
      <c r="BM116" s="21" t="s">
        <v>303</v>
      </c>
    </row>
    <row r="117" spans="2:63" s="10" customFormat="1" ht="29.25" customHeight="1">
      <c r="B117" s="152"/>
      <c r="C117" s="226"/>
      <c r="D117" s="163" t="s">
        <v>72</v>
      </c>
      <c r="E117" s="164" t="s">
        <v>306</v>
      </c>
      <c r="F117" s="164" t="s">
        <v>307</v>
      </c>
      <c r="I117" s="155"/>
      <c r="J117" s="165">
        <f>SUM(J118)</f>
        <v>0</v>
      </c>
      <c r="L117" s="152"/>
      <c r="M117" s="157"/>
      <c r="N117" s="158"/>
      <c r="O117" s="158"/>
      <c r="P117" s="159">
        <f>SUM(P118:P118)</f>
        <v>0</v>
      </c>
      <c r="Q117" s="158"/>
      <c r="R117" s="159">
        <f>SUM(R118:R118)</f>
        <v>0.22975</v>
      </c>
      <c r="S117" s="158"/>
      <c r="T117" s="160">
        <f>SUM(T118:T118)</f>
        <v>0</v>
      </c>
      <c r="AR117" s="153" t="s">
        <v>22</v>
      </c>
      <c r="AT117" s="161" t="s">
        <v>72</v>
      </c>
      <c r="AU117" s="161" t="s">
        <v>22</v>
      </c>
      <c r="AY117" s="153" t="s">
        <v>130</v>
      </c>
      <c r="BK117" s="162">
        <f>SUM(BK118:BK118)</f>
        <v>0</v>
      </c>
    </row>
    <row r="118" spans="2:65" s="1" customFormat="1" ht="51" customHeight="1">
      <c r="B118" s="166"/>
      <c r="C118" s="227">
        <v>25</v>
      </c>
      <c r="D118" s="168" t="s">
        <v>132</v>
      </c>
      <c r="E118" s="181" t="s">
        <v>620</v>
      </c>
      <c r="F118" s="170" t="s">
        <v>652</v>
      </c>
      <c r="G118" s="171" t="s">
        <v>251</v>
      </c>
      <c r="H118" s="172">
        <v>12.5</v>
      </c>
      <c r="I118" s="173"/>
      <c r="J118" s="174">
        <f>ROUND(I118*H118,2)</f>
        <v>0</v>
      </c>
      <c r="K118" s="170" t="s">
        <v>5</v>
      </c>
      <c r="L118" s="38"/>
      <c r="M118" s="175" t="s">
        <v>5</v>
      </c>
      <c r="N118" s="176" t="s">
        <v>45</v>
      </c>
      <c r="O118" s="39"/>
      <c r="P118" s="177">
        <f>O118*H118</f>
        <v>0</v>
      </c>
      <c r="Q118" s="177">
        <v>0.01838</v>
      </c>
      <c r="R118" s="177">
        <f>Q118*H118</f>
        <v>0.22975</v>
      </c>
      <c r="S118" s="177">
        <v>0</v>
      </c>
      <c r="T118" s="178">
        <f>S118*H118</f>
        <v>0</v>
      </c>
      <c r="AR118" s="21" t="s">
        <v>136</v>
      </c>
      <c r="AT118" s="21" t="s">
        <v>132</v>
      </c>
      <c r="AU118" s="21" t="s">
        <v>137</v>
      </c>
      <c r="AY118" s="21" t="s">
        <v>130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1" t="s">
        <v>137</v>
      </c>
      <c r="BK118" s="179">
        <f>ROUND(I118*H118,2)</f>
        <v>0</v>
      </c>
      <c r="BL118" s="21" t="s">
        <v>136</v>
      </c>
      <c r="BM118" s="21" t="s">
        <v>308</v>
      </c>
    </row>
    <row r="119" spans="2:65" s="1" customFormat="1" ht="14.25" customHeight="1">
      <c r="B119" s="166"/>
      <c r="C119" s="227">
        <v>26</v>
      </c>
      <c r="D119" s="168" t="s">
        <v>132</v>
      </c>
      <c r="E119" s="181" t="s">
        <v>621</v>
      </c>
      <c r="F119" s="170" t="s">
        <v>643</v>
      </c>
      <c r="G119" s="171" t="s">
        <v>135</v>
      </c>
      <c r="H119" s="172">
        <v>6.75</v>
      </c>
      <c r="I119" s="173"/>
      <c r="J119" s="174">
        <f>ROUND(I119*H119,2)</f>
        <v>0</v>
      </c>
      <c r="K119" s="170" t="s">
        <v>5</v>
      </c>
      <c r="L119" s="38"/>
      <c r="M119" s="311"/>
      <c r="N119" s="176"/>
      <c r="O119" s="39"/>
      <c r="P119" s="177"/>
      <c r="Q119" s="177"/>
      <c r="R119" s="177"/>
      <c r="S119" s="177"/>
      <c r="T119" s="178"/>
      <c r="AR119" s="21"/>
      <c r="AT119" s="21"/>
      <c r="AU119" s="21"/>
      <c r="AY119" s="21"/>
      <c r="BE119" s="179"/>
      <c r="BF119" s="179"/>
      <c r="BG119" s="179"/>
      <c r="BH119" s="179"/>
      <c r="BI119" s="179"/>
      <c r="BJ119" s="21"/>
      <c r="BK119" s="179"/>
      <c r="BL119" s="21"/>
      <c r="BM119" s="21"/>
    </row>
    <row r="120" spans="2:65" s="1" customFormat="1" ht="38.25" customHeight="1">
      <c r="B120" s="166"/>
      <c r="C120" s="227">
        <v>27</v>
      </c>
      <c r="D120" s="168" t="s">
        <v>132</v>
      </c>
      <c r="E120" s="181" t="s">
        <v>622</v>
      </c>
      <c r="F120" s="170" t="s">
        <v>642</v>
      </c>
      <c r="G120" s="171" t="s">
        <v>170</v>
      </c>
      <c r="H120" s="172">
        <v>75</v>
      </c>
      <c r="I120" s="173"/>
      <c r="J120" s="174">
        <f>ROUND(I120*H120,2)</f>
        <v>0</v>
      </c>
      <c r="K120" s="170" t="s">
        <v>5</v>
      </c>
      <c r="L120" s="38"/>
      <c r="M120" s="311"/>
      <c r="N120" s="176"/>
      <c r="O120" s="39"/>
      <c r="P120" s="177"/>
      <c r="Q120" s="177"/>
      <c r="R120" s="177"/>
      <c r="S120" s="177"/>
      <c r="T120" s="178"/>
      <c r="AR120" s="21"/>
      <c r="AT120" s="21"/>
      <c r="AU120" s="21"/>
      <c r="AY120" s="21"/>
      <c r="BE120" s="179"/>
      <c r="BF120" s="179"/>
      <c r="BG120" s="179"/>
      <c r="BH120" s="179"/>
      <c r="BI120" s="179"/>
      <c r="BJ120" s="21"/>
      <c r="BK120" s="179"/>
      <c r="BL120" s="21"/>
      <c r="BM120" s="21"/>
    </row>
    <row r="121" spans="2:65" s="1" customFormat="1" ht="38.25" customHeight="1">
      <c r="B121" s="166"/>
      <c r="C121" s="227">
        <v>28</v>
      </c>
      <c r="D121" s="168" t="s">
        <v>132</v>
      </c>
      <c r="E121" s="181" t="s">
        <v>623</v>
      </c>
      <c r="F121" s="170" t="s">
        <v>644</v>
      </c>
      <c r="G121" s="171" t="s">
        <v>152</v>
      </c>
      <c r="H121" s="172">
        <v>67.5</v>
      </c>
      <c r="I121" s="173"/>
      <c r="J121" s="174">
        <f>ROUND(I121*H121,2)</f>
        <v>0</v>
      </c>
      <c r="K121" s="170" t="s">
        <v>5</v>
      </c>
      <c r="L121" s="38"/>
      <c r="M121" s="311"/>
      <c r="N121" s="176"/>
      <c r="O121" s="39"/>
      <c r="P121" s="177"/>
      <c r="Q121" s="177"/>
      <c r="R121" s="177"/>
      <c r="S121" s="177"/>
      <c r="T121" s="178"/>
      <c r="AR121" s="21"/>
      <c r="AT121" s="21"/>
      <c r="AU121" s="21"/>
      <c r="AY121" s="21"/>
      <c r="BE121" s="179"/>
      <c r="BF121" s="179"/>
      <c r="BG121" s="179"/>
      <c r="BH121" s="179"/>
      <c r="BI121" s="179"/>
      <c r="BJ121" s="21"/>
      <c r="BK121" s="179"/>
      <c r="BL121" s="21"/>
      <c r="BM121" s="21"/>
    </row>
    <row r="122" spans="2:65" s="1" customFormat="1" ht="12" customHeight="1">
      <c r="B122" s="166"/>
      <c r="C122" s="227">
        <v>29</v>
      </c>
      <c r="D122" s="168" t="s">
        <v>132</v>
      </c>
      <c r="E122" s="181" t="s">
        <v>624</v>
      </c>
      <c r="F122" s="170" t="s">
        <v>651</v>
      </c>
      <c r="G122" s="171"/>
      <c r="H122" s="172"/>
      <c r="I122" s="173"/>
      <c r="J122" s="174"/>
      <c r="K122" s="170"/>
      <c r="L122" s="38"/>
      <c r="M122" s="311"/>
      <c r="N122" s="176"/>
      <c r="O122" s="39"/>
      <c r="P122" s="177"/>
      <c r="Q122" s="177"/>
      <c r="R122" s="177"/>
      <c r="S122" s="177"/>
      <c r="T122" s="178"/>
      <c r="AR122" s="21"/>
      <c r="AT122" s="21"/>
      <c r="AU122" s="21"/>
      <c r="AY122" s="21"/>
      <c r="BE122" s="179"/>
      <c r="BF122" s="179"/>
      <c r="BG122" s="179"/>
      <c r="BH122" s="179"/>
      <c r="BI122" s="179"/>
      <c r="BJ122" s="21"/>
      <c r="BK122" s="179"/>
      <c r="BL122" s="21"/>
      <c r="BM122" s="21"/>
    </row>
    <row r="123" spans="2:63" s="10" customFormat="1" ht="36.75" customHeight="1">
      <c r="B123" s="152"/>
      <c r="C123" s="226"/>
      <c r="D123" s="153" t="s">
        <v>72</v>
      </c>
      <c r="E123" s="154" t="s">
        <v>242</v>
      </c>
      <c r="F123" s="154" t="s">
        <v>243</v>
      </c>
      <c r="I123" s="155"/>
      <c r="J123" s="156">
        <f>SUM(J124+J135+J143+J152)</f>
        <v>0</v>
      </c>
      <c r="L123" s="152"/>
      <c r="M123" s="157"/>
      <c r="N123" s="158"/>
      <c r="O123" s="158"/>
      <c r="P123" s="159" t="e">
        <f>#REF!+#REF!+#REF!+P124+#REF!+P135+#REF!+#REF!+#REF!+P143+#REF!+#REF!+P152+#REF!+#REF!+#REF!+#REF!+#REF!</f>
        <v>#REF!</v>
      </c>
      <c r="Q123" s="158"/>
      <c r="R123" s="159" t="e">
        <f>#REF!+#REF!+#REF!+R124+#REF!+R135+#REF!+#REF!+#REF!+R143+#REF!+#REF!+R152+#REF!+#REF!+#REF!+#REF!+#REF!</f>
        <v>#REF!</v>
      </c>
      <c r="S123" s="158"/>
      <c r="T123" s="160" t="e">
        <f>#REF!+#REF!+#REF!+T124+#REF!+T135+#REF!+#REF!+#REF!+T143+#REF!+#REF!+T152+#REF!+#REF!+#REF!+#REF!+#REF!</f>
        <v>#REF!</v>
      </c>
      <c r="AR123" s="153" t="s">
        <v>137</v>
      </c>
      <c r="AT123" s="161" t="s">
        <v>72</v>
      </c>
      <c r="AU123" s="161" t="s">
        <v>73</v>
      </c>
      <c r="AY123" s="153" t="s">
        <v>130</v>
      </c>
      <c r="BK123" s="162" t="e">
        <f>#REF!+#REF!+#REF!+BK124+#REF!+BK135+#REF!+#REF!+#REF!+BK143+#REF!+#REF!+BK152+#REF!+#REF!+#REF!+#REF!+#REF!</f>
        <v>#REF!</v>
      </c>
    </row>
    <row r="124" spans="2:63" s="10" customFormat="1" ht="29.25" customHeight="1">
      <c r="B124" s="152"/>
      <c r="C124" s="226"/>
      <c r="D124" s="163" t="s">
        <v>72</v>
      </c>
      <c r="E124" s="164" t="s">
        <v>309</v>
      </c>
      <c r="F124" s="164" t="s">
        <v>310</v>
      </c>
      <c r="I124" s="155"/>
      <c r="J124" s="165">
        <f>SUM(J125:J133)</f>
        <v>0</v>
      </c>
      <c r="L124" s="152"/>
      <c r="M124" s="157"/>
      <c r="N124" s="158"/>
      <c r="O124" s="158"/>
      <c r="P124" s="159" t="e">
        <f>SUM(#REF!)</f>
        <v>#REF!</v>
      </c>
      <c r="Q124" s="158"/>
      <c r="R124" s="159" t="e">
        <f>SUM(#REF!)</f>
        <v>#REF!</v>
      </c>
      <c r="S124" s="158"/>
      <c r="T124" s="160" t="e">
        <f>SUM(#REF!)</f>
        <v>#REF!</v>
      </c>
      <c r="AR124" s="153" t="s">
        <v>137</v>
      </c>
      <c r="AT124" s="161" t="s">
        <v>72</v>
      </c>
      <c r="AU124" s="161" t="s">
        <v>22</v>
      </c>
      <c r="AY124" s="153" t="s">
        <v>130</v>
      </c>
      <c r="BK124" s="162" t="e">
        <f>SUM(#REF!)</f>
        <v>#REF!</v>
      </c>
    </row>
    <row r="125" spans="2:63" s="10" customFormat="1" ht="120.75" customHeight="1">
      <c r="B125" s="152"/>
      <c r="C125" s="227">
        <v>26</v>
      </c>
      <c r="D125" s="168" t="s">
        <v>186</v>
      </c>
      <c r="E125" s="181" t="s">
        <v>311</v>
      </c>
      <c r="F125" s="170" t="s">
        <v>312</v>
      </c>
      <c r="G125" s="171" t="s">
        <v>197</v>
      </c>
      <c r="H125" s="183">
        <v>2</v>
      </c>
      <c r="I125" s="173"/>
      <c r="J125" s="174">
        <f aca="true" t="shared" si="1" ref="J125:J133">ROUND(I125*H125,2)</f>
        <v>0</v>
      </c>
      <c r="K125" s="170"/>
      <c r="L125" s="152"/>
      <c r="M125" s="157"/>
      <c r="N125" s="158"/>
      <c r="O125" s="158"/>
      <c r="P125" s="159"/>
      <c r="Q125" s="158"/>
      <c r="R125" s="159"/>
      <c r="S125" s="158"/>
      <c r="T125" s="160"/>
      <c r="AR125" s="153"/>
      <c r="AT125" s="161"/>
      <c r="AU125" s="161"/>
      <c r="AY125" s="153"/>
      <c r="BK125" s="162"/>
    </row>
    <row r="126" spans="2:63" s="10" customFormat="1" ht="42.75" customHeight="1">
      <c r="B126" s="152"/>
      <c r="C126" s="227">
        <v>27</v>
      </c>
      <c r="D126" s="168" t="s">
        <v>132</v>
      </c>
      <c r="E126" s="181" t="s">
        <v>313</v>
      </c>
      <c r="F126" s="170" t="s">
        <v>314</v>
      </c>
      <c r="G126" s="171" t="s">
        <v>170</v>
      </c>
      <c r="H126" s="183">
        <v>4</v>
      </c>
      <c r="I126" s="173"/>
      <c r="J126" s="174">
        <f t="shared" si="1"/>
        <v>0</v>
      </c>
      <c r="K126" s="170"/>
      <c r="L126" s="152"/>
      <c r="M126" s="157"/>
      <c r="N126" s="158"/>
      <c r="O126" s="158"/>
      <c r="P126" s="159"/>
      <c r="Q126" s="158"/>
      <c r="R126" s="159"/>
      <c r="S126" s="158"/>
      <c r="T126" s="160"/>
      <c r="AR126" s="153"/>
      <c r="AT126" s="161"/>
      <c r="AU126" s="161"/>
      <c r="AY126" s="153"/>
      <c r="BK126" s="162"/>
    </row>
    <row r="127" spans="2:63" s="10" customFormat="1" ht="41.25" customHeight="1">
      <c r="B127" s="152"/>
      <c r="C127" s="227">
        <v>28</v>
      </c>
      <c r="D127" s="168" t="s">
        <v>132</v>
      </c>
      <c r="E127" s="181" t="s">
        <v>315</v>
      </c>
      <c r="F127" s="170" t="s">
        <v>316</v>
      </c>
      <c r="G127" s="171" t="s">
        <v>170</v>
      </c>
      <c r="H127" s="183">
        <v>66</v>
      </c>
      <c r="I127" s="173"/>
      <c r="J127" s="174">
        <f t="shared" si="1"/>
        <v>0</v>
      </c>
      <c r="K127" s="170"/>
      <c r="L127" s="152"/>
      <c r="M127" s="157"/>
      <c r="N127" s="158"/>
      <c r="O127" s="158"/>
      <c r="P127" s="159"/>
      <c r="Q127" s="158"/>
      <c r="R127" s="159"/>
      <c r="S127" s="158"/>
      <c r="T127" s="160"/>
      <c r="AR127" s="153"/>
      <c r="AT127" s="161"/>
      <c r="AU127" s="161"/>
      <c r="AY127" s="153"/>
      <c r="BK127" s="162"/>
    </row>
    <row r="128" spans="2:63" s="10" customFormat="1" ht="38.25" customHeight="1">
      <c r="B128" s="152"/>
      <c r="C128" s="227">
        <v>29</v>
      </c>
      <c r="D128" s="168" t="s">
        <v>132</v>
      </c>
      <c r="E128" s="181" t="s">
        <v>317</v>
      </c>
      <c r="F128" s="170" t="s">
        <v>318</v>
      </c>
      <c r="G128" s="171" t="s">
        <v>170</v>
      </c>
      <c r="H128" s="183">
        <v>8.5</v>
      </c>
      <c r="I128" s="173"/>
      <c r="J128" s="174">
        <f t="shared" si="1"/>
        <v>0</v>
      </c>
      <c r="K128" s="170"/>
      <c r="L128" s="152"/>
      <c r="M128" s="157"/>
      <c r="N128" s="158"/>
      <c r="O128" s="158"/>
      <c r="P128" s="159"/>
      <c r="Q128" s="158"/>
      <c r="R128" s="159"/>
      <c r="S128" s="158"/>
      <c r="T128" s="160"/>
      <c r="AR128" s="153"/>
      <c r="AT128" s="161"/>
      <c r="AU128" s="161"/>
      <c r="AY128" s="153"/>
      <c r="BK128" s="162"/>
    </row>
    <row r="129" spans="2:63" s="10" customFormat="1" ht="18.75" customHeight="1">
      <c r="B129" s="152"/>
      <c r="C129" s="227">
        <v>30</v>
      </c>
      <c r="D129" s="168" t="s">
        <v>132</v>
      </c>
      <c r="E129" s="181" t="s">
        <v>319</v>
      </c>
      <c r="F129" s="170" t="s">
        <v>320</v>
      </c>
      <c r="G129" s="171" t="s">
        <v>179</v>
      </c>
      <c r="H129" s="183">
        <v>11</v>
      </c>
      <c r="I129" s="173"/>
      <c r="J129" s="174">
        <f t="shared" si="1"/>
        <v>0</v>
      </c>
      <c r="K129" s="170"/>
      <c r="L129" s="152"/>
      <c r="M129" s="157"/>
      <c r="N129" s="158"/>
      <c r="O129" s="158"/>
      <c r="P129" s="159"/>
      <c r="Q129" s="158"/>
      <c r="R129" s="159"/>
      <c r="S129" s="158"/>
      <c r="T129" s="160"/>
      <c r="AR129" s="153"/>
      <c r="AT129" s="161"/>
      <c r="AU129" s="161"/>
      <c r="AY129" s="153"/>
      <c r="BK129" s="162"/>
    </row>
    <row r="130" spans="2:63" s="10" customFormat="1" ht="20.25" customHeight="1">
      <c r="B130" s="152"/>
      <c r="C130" s="227">
        <v>31</v>
      </c>
      <c r="D130" s="168" t="s">
        <v>132</v>
      </c>
      <c r="E130" s="181" t="s">
        <v>321</v>
      </c>
      <c r="F130" s="170" t="s">
        <v>322</v>
      </c>
      <c r="G130" s="171" t="s">
        <v>179</v>
      </c>
      <c r="H130" s="183">
        <v>4</v>
      </c>
      <c r="I130" s="173"/>
      <c r="J130" s="174">
        <f t="shared" si="1"/>
        <v>0</v>
      </c>
      <c r="K130" s="170"/>
      <c r="L130" s="152"/>
      <c r="M130" s="157"/>
      <c r="N130" s="158"/>
      <c r="O130" s="158"/>
      <c r="P130" s="159"/>
      <c r="Q130" s="158"/>
      <c r="R130" s="159"/>
      <c r="S130" s="158"/>
      <c r="T130" s="160"/>
      <c r="AR130" s="153"/>
      <c r="AT130" s="161"/>
      <c r="AU130" s="161"/>
      <c r="AY130" s="153"/>
      <c r="BK130" s="162"/>
    </row>
    <row r="131" spans="2:63" s="10" customFormat="1" ht="40.5" customHeight="1">
      <c r="B131" s="152"/>
      <c r="C131" s="227">
        <v>32</v>
      </c>
      <c r="D131" s="168" t="s">
        <v>132</v>
      </c>
      <c r="E131" s="181" t="s">
        <v>323</v>
      </c>
      <c r="F131" s="170" t="s">
        <v>324</v>
      </c>
      <c r="G131" s="171" t="s">
        <v>251</v>
      </c>
      <c r="H131" s="183">
        <v>33</v>
      </c>
      <c r="I131" s="173"/>
      <c r="J131" s="174">
        <f t="shared" si="1"/>
        <v>0</v>
      </c>
      <c r="K131" s="170"/>
      <c r="L131" s="152"/>
      <c r="M131" s="157"/>
      <c r="N131" s="158"/>
      <c r="O131" s="158"/>
      <c r="P131" s="159"/>
      <c r="Q131" s="158"/>
      <c r="R131" s="159"/>
      <c r="S131" s="158"/>
      <c r="T131" s="160"/>
      <c r="AR131" s="153"/>
      <c r="AT131" s="161"/>
      <c r="AU131" s="161"/>
      <c r="AY131" s="153"/>
      <c r="BK131" s="162"/>
    </row>
    <row r="132" spans="2:63" s="10" customFormat="1" ht="49.5" customHeight="1">
      <c r="B132" s="152"/>
      <c r="C132" s="227">
        <v>33</v>
      </c>
      <c r="D132" s="168" t="s">
        <v>132</v>
      </c>
      <c r="E132" s="181" t="s">
        <v>325</v>
      </c>
      <c r="F132" s="170" t="s">
        <v>326</v>
      </c>
      <c r="G132" s="171" t="s">
        <v>251</v>
      </c>
      <c r="H132" s="183">
        <v>18</v>
      </c>
      <c r="I132" s="173"/>
      <c r="J132" s="174">
        <f t="shared" si="1"/>
        <v>0</v>
      </c>
      <c r="K132" s="170"/>
      <c r="L132" s="152"/>
      <c r="M132" s="157"/>
      <c r="N132" s="158"/>
      <c r="O132" s="158"/>
      <c r="P132" s="159"/>
      <c r="Q132" s="158"/>
      <c r="R132" s="159"/>
      <c r="S132" s="158"/>
      <c r="T132" s="160"/>
      <c r="AR132" s="153"/>
      <c r="AT132" s="161"/>
      <c r="AU132" s="161"/>
      <c r="AY132" s="153"/>
      <c r="BK132" s="162"/>
    </row>
    <row r="133" spans="2:63" s="10" customFormat="1" ht="51" customHeight="1">
      <c r="B133" s="152"/>
      <c r="C133" s="227">
        <v>34</v>
      </c>
      <c r="D133" s="168" t="s">
        <v>132</v>
      </c>
      <c r="E133" s="181" t="s">
        <v>327</v>
      </c>
      <c r="F133" s="170" t="s">
        <v>328</v>
      </c>
      <c r="G133" s="171" t="s">
        <v>251</v>
      </c>
      <c r="H133" s="183">
        <v>155</v>
      </c>
      <c r="I133" s="173"/>
      <c r="J133" s="174">
        <f t="shared" si="1"/>
        <v>0</v>
      </c>
      <c r="K133" s="170"/>
      <c r="L133" s="152"/>
      <c r="M133" s="157"/>
      <c r="N133" s="158"/>
      <c r="O133" s="158"/>
      <c r="P133" s="159"/>
      <c r="Q133" s="158"/>
      <c r="R133" s="159"/>
      <c r="S133" s="158"/>
      <c r="T133" s="160"/>
      <c r="AR133" s="153"/>
      <c r="AT133" s="161"/>
      <c r="AU133" s="161"/>
      <c r="AY133" s="153"/>
      <c r="BK133" s="162"/>
    </row>
    <row r="134" spans="2:63" s="10" customFormat="1" ht="24" customHeight="1">
      <c r="B134" s="152"/>
      <c r="C134" s="167">
        <v>35</v>
      </c>
      <c r="D134" s="167" t="s">
        <v>132</v>
      </c>
      <c r="E134" s="200" t="s">
        <v>329</v>
      </c>
      <c r="F134" s="202" t="s">
        <v>330</v>
      </c>
      <c r="G134" s="201" t="s">
        <v>331</v>
      </c>
      <c r="H134" s="183">
        <v>5</v>
      </c>
      <c r="I134" s="173"/>
      <c r="J134" s="174">
        <f>ROUND(I134*H134,2)</f>
        <v>0</v>
      </c>
      <c r="K134" s="170"/>
      <c r="L134" s="152"/>
      <c r="M134" s="157"/>
      <c r="N134" s="158"/>
      <c r="O134" s="158"/>
      <c r="P134" s="159"/>
      <c r="Q134" s="158"/>
      <c r="R134" s="159"/>
      <c r="S134" s="158"/>
      <c r="T134" s="160"/>
      <c r="AR134" s="153"/>
      <c r="AT134" s="161"/>
      <c r="AU134" s="161"/>
      <c r="AY134" s="153"/>
      <c r="BK134" s="162"/>
    </row>
    <row r="135" spans="2:63" s="10" customFormat="1" ht="29.25" customHeight="1">
      <c r="B135" s="152"/>
      <c r="C135" s="226"/>
      <c r="D135" s="163" t="s">
        <v>72</v>
      </c>
      <c r="E135" s="164" t="s">
        <v>332</v>
      </c>
      <c r="F135" s="164" t="s">
        <v>333</v>
      </c>
      <c r="I135" s="155"/>
      <c r="J135" s="165">
        <f>SUM(J136:J141)</f>
        <v>0</v>
      </c>
      <c r="L135" s="152"/>
      <c r="M135" s="157"/>
      <c r="N135" s="158"/>
      <c r="O135" s="158"/>
      <c r="P135" s="159" t="e">
        <f>#REF!</f>
        <v>#REF!</v>
      </c>
      <c r="Q135" s="158"/>
      <c r="R135" s="159" t="e">
        <f>#REF!</f>
        <v>#REF!</v>
      </c>
      <c r="S135" s="158"/>
      <c r="T135" s="160" t="e">
        <f>#REF!</f>
        <v>#REF!</v>
      </c>
      <c r="AR135" s="153" t="s">
        <v>137</v>
      </c>
      <c r="AT135" s="161" t="s">
        <v>72</v>
      </c>
      <c r="AU135" s="161" t="s">
        <v>22</v>
      </c>
      <c r="AY135" s="153" t="s">
        <v>130</v>
      </c>
      <c r="BK135" s="162" t="e">
        <f>#REF!</f>
        <v>#REF!</v>
      </c>
    </row>
    <row r="136" spans="2:65" s="1" customFormat="1" ht="43.5" customHeight="1">
      <c r="B136" s="166"/>
      <c r="C136" s="227">
        <v>36</v>
      </c>
      <c r="D136" s="168" t="s">
        <v>132</v>
      </c>
      <c r="E136" s="181" t="s">
        <v>334</v>
      </c>
      <c r="F136" s="170" t="s">
        <v>335</v>
      </c>
      <c r="G136" s="171" t="s">
        <v>156</v>
      </c>
      <c r="H136" s="172">
        <v>1</v>
      </c>
      <c r="I136" s="173"/>
      <c r="J136" s="174">
        <f aca="true" t="shared" si="2" ref="J136:J141">ROUND(I136*H136,2)</f>
        <v>0</v>
      </c>
      <c r="K136" s="170"/>
      <c r="L136" s="38"/>
      <c r="M136" s="175" t="s">
        <v>5</v>
      </c>
      <c r="N136" s="176" t="s">
        <v>45</v>
      </c>
      <c r="O136" s="39"/>
      <c r="P136" s="177">
        <f aca="true" t="shared" si="3" ref="P136:P141">O136*H136</f>
        <v>0</v>
      </c>
      <c r="Q136" s="177">
        <v>0</v>
      </c>
      <c r="R136" s="177">
        <f aca="true" t="shared" si="4" ref="R136:R141">Q136*H136</f>
        <v>0</v>
      </c>
      <c r="S136" s="177">
        <v>0</v>
      </c>
      <c r="T136" s="178">
        <f aca="true" t="shared" si="5" ref="T136:T141">S136*H136</f>
        <v>0</v>
      </c>
      <c r="AR136" s="21" t="s">
        <v>248</v>
      </c>
      <c r="AT136" s="21" t="s">
        <v>132</v>
      </c>
      <c r="AU136" s="21" t="s">
        <v>137</v>
      </c>
      <c r="AY136" s="21" t="s">
        <v>130</v>
      </c>
      <c r="BE136" s="179">
        <f aca="true" t="shared" si="6" ref="BE136:BE141">IF(N136="základní",J136,0)</f>
        <v>0</v>
      </c>
      <c r="BF136" s="179">
        <f aca="true" t="shared" si="7" ref="BF136:BF141">IF(N136="snížená",J136,0)</f>
        <v>0</v>
      </c>
      <c r="BG136" s="179">
        <f aca="true" t="shared" si="8" ref="BG136:BG141">IF(N136="zákl. přenesená",J136,0)</f>
        <v>0</v>
      </c>
      <c r="BH136" s="179">
        <f aca="true" t="shared" si="9" ref="BH136:BH141">IF(N136="sníž. přenesená",J136,0)</f>
        <v>0</v>
      </c>
      <c r="BI136" s="179">
        <f aca="true" t="shared" si="10" ref="BI136:BI141">IF(N136="nulová",J136,0)</f>
        <v>0</v>
      </c>
      <c r="BJ136" s="21" t="s">
        <v>137</v>
      </c>
      <c r="BK136" s="179">
        <f aca="true" t="shared" si="11" ref="BK136:BK141">ROUND(I136*H136,2)</f>
        <v>0</v>
      </c>
      <c r="BL136" s="21" t="s">
        <v>248</v>
      </c>
      <c r="BM136" s="21" t="s">
        <v>336</v>
      </c>
    </row>
    <row r="137" spans="2:65" s="1" customFormat="1" ht="98.25" customHeight="1">
      <c r="B137" s="166"/>
      <c r="C137" s="227">
        <v>37</v>
      </c>
      <c r="D137" s="168" t="s">
        <v>132</v>
      </c>
      <c r="E137" s="181" t="s">
        <v>337</v>
      </c>
      <c r="F137" s="170" t="s">
        <v>338</v>
      </c>
      <c r="G137" s="171" t="s">
        <v>156</v>
      </c>
      <c r="H137" s="172">
        <v>1</v>
      </c>
      <c r="I137" s="173"/>
      <c r="J137" s="174">
        <f t="shared" si="2"/>
        <v>0</v>
      </c>
      <c r="K137" s="170"/>
      <c r="L137" s="38"/>
      <c r="M137" s="175" t="s">
        <v>5</v>
      </c>
      <c r="N137" s="176" t="s">
        <v>45</v>
      </c>
      <c r="O137" s="39"/>
      <c r="P137" s="177">
        <f t="shared" si="3"/>
        <v>0</v>
      </c>
      <c r="Q137" s="177">
        <v>0</v>
      </c>
      <c r="R137" s="177">
        <f t="shared" si="4"/>
        <v>0</v>
      </c>
      <c r="S137" s="177">
        <v>0</v>
      </c>
      <c r="T137" s="178">
        <f t="shared" si="5"/>
        <v>0</v>
      </c>
      <c r="AR137" s="21" t="s">
        <v>248</v>
      </c>
      <c r="AT137" s="21" t="s">
        <v>132</v>
      </c>
      <c r="AU137" s="21" t="s">
        <v>137</v>
      </c>
      <c r="AY137" s="21" t="s">
        <v>130</v>
      </c>
      <c r="BE137" s="179">
        <f t="shared" si="6"/>
        <v>0</v>
      </c>
      <c r="BF137" s="179">
        <f t="shared" si="7"/>
        <v>0</v>
      </c>
      <c r="BG137" s="179">
        <f t="shared" si="8"/>
        <v>0</v>
      </c>
      <c r="BH137" s="179">
        <f t="shared" si="9"/>
        <v>0</v>
      </c>
      <c r="BI137" s="179">
        <f t="shared" si="10"/>
        <v>0</v>
      </c>
      <c r="BJ137" s="21" t="s">
        <v>137</v>
      </c>
      <c r="BK137" s="179">
        <f t="shared" si="11"/>
        <v>0</v>
      </c>
      <c r="BL137" s="21" t="s">
        <v>248</v>
      </c>
      <c r="BM137" s="21" t="s">
        <v>336</v>
      </c>
    </row>
    <row r="138" spans="2:65" s="1" customFormat="1" ht="122.25" customHeight="1">
      <c r="B138" s="166"/>
      <c r="C138" s="227">
        <v>38</v>
      </c>
      <c r="D138" s="168" t="s">
        <v>132</v>
      </c>
      <c r="E138" s="181" t="s">
        <v>339</v>
      </c>
      <c r="F138" s="170" t="s">
        <v>340</v>
      </c>
      <c r="G138" s="171" t="s">
        <v>156</v>
      </c>
      <c r="H138" s="172">
        <v>1</v>
      </c>
      <c r="I138" s="173"/>
      <c r="J138" s="174">
        <f>ROUND(I138*H138,2)</f>
        <v>0</v>
      </c>
      <c r="K138" s="170" t="s">
        <v>5</v>
      </c>
      <c r="L138" s="38"/>
      <c r="M138" s="175"/>
      <c r="N138" s="176"/>
      <c r="O138" s="39"/>
      <c r="P138" s="177"/>
      <c r="Q138" s="177"/>
      <c r="R138" s="177"/>
      <c r="S138" s="177"/>
      <c r="T138" s="178"/>
      <c r="AR138" s="21"/>
      <c r="AT138" s="21"/>
      <c r="AU138" s="21"/>
      <c r="AY138" s="21"/>
      <c r="BE138" s="179"/>
      <c r="BF138" s="179"/>
      <c r="BG138" s="179"/>
      <c r="BH138" s="179"/>
      <c r="BI138" s="179"/>
      <c r="BJ138" s="21"/>
      <c r="BK138" s="179"/>
      <c r="BL138" s="21"/>
      <c r="BM138" s="21"/>
    </row>
    <row r="139" spans="2:65" s="1" customFormat="1" ht="148.5" customHeight="1">
      <c r="B139" s="166"/>
      <c r="C139" s="227">
        <v>39</v>
      </c>
      <c r="D139" s="168" t="s">
        <v>132</v>
      </c>
      <c r="E139" s="181" t="s">
        <v>341</v>
      </c>
      <c r="F139" s="228" t="s">
        <v>342</v>
      </c>
      <c r="G139" s="171" t="s">
        <v>156</v>
      </c>
      <c r="H139" s="172">
        <v>1</v>
      </c>
      <c r="I139" s="173"/>
      <c r="J139" s="174">
        <f t="shared" si="2"/>
        <v>0</v>
      </c>
      <c r="K139" s="170" t="s">
        <v>5</v>
      </c>
      <c r="L139" s="38"/>
      <c r="M139" s="175" t="s">
        <v>5</v>
      </c>
      <c r="N139" s="176" t="s">
        <v>45</v>
      </c>
      <c r="O139" s="39"/>
      <c r="P139" s="177">
        <f t="shared" si="3"/>
        <v>0</v>
      </c>
      <c r="Q139" s="177">
        <v>0</v>
      </c>
      <c r="R139" s="177">
        <f t="shared" si="4"/>
        <v>0</v>
      </c>
      <c r="S139" s="177">
        <v>0</v>
      </c>
      <c r="T139" s="178">
        <f t="shared" si="5"/>
        <v>0</v>
      </c>
      <c r="AR139" s="21" t="s">
        <v>248</v>
      </c>
      <c r="AT139" s="21" t="s">
        <v>132</v>
      </c>
      <c r="AU139" s="21" t="s">
        <v>137</v>
      </c>
      <c r="AY139" s="21" t="s">
        <v>130</v>
      </c>
      <c r="BE139" s="179">
        <f t="shared" si="6"/>
        <v>0</v>
      </c>
      <c r="BF139" s="179">
        <f t="shared" si="7"/>
        <v>0</v>
      </c>
      <c r="BG139" s="179">
        <f t="shared" si="8"/>
        <v>0</v>
      </c>
      <c r="BH139" s="179">
        <f t="shared" si="9"/>
        <v>0</v>
      </c>
      <c r="BI139" s="179">
        <f t="shared" si="10"/>
        <v>0</v>
      </c>
      <c r="BJ139" s="21" t="s">
        <v>137</v>
      </c>
      <c r="BK139" s="179">
        <f t="shared" si="11"/>
        <v>0</v>
      </c>
      <c r="BL139" s="21" t="s">
        <v>248</v>
      </c>
      <c r="BM139" s="21" t="s">
        <v>336</v>
      </c>
    </row>
    <row r="140" spans="2:65" s="1" customFormat="1" ht="22.5" customHeight="1">
      <c r="B140" s="166"/>
      <c r="C140" s="227">
        <v>40</v>
      </c>
      <c r="D140" s="168" t="s">
        <v>132</v>
      </c>
      <c r="E140" s="181" t="s">
        <v>343</v>
      </c>
      <c r="F140" s="170" t="s">
        <v>344</v>
      </c>
      <c r="G140" s="171" t="s">
        <v>251</v>
      </c>
      <c r="H140" s="172">
        <v>34</v>
      </c>
      <c r="I140" s="173"/>
      <c r="J140" s="174">
        <f t="shared" si="2"/>
        <v>0</v>
      </c>
      <c r="K140" s="170" t="s">
        <v>5</v>
      </c>
      <c r="L140" s="38"/>
      <c r="M140" s="175" t="s">
        <v>5</v>
      </c>
      <c r="N140" s="176" t="s">
        <v>45</v>
      </c>
      <c r="O140" s="39"/>
      <c r="P140" s="177">
        <f t="shared" si="3"/>
        <v>0</v>
      </c>
      <c r="Q140" s="177">
        <v>0</v>
      </c>
      <c r="R140" s="177">
        <f t="shared" si="4"/>
        <v>0</v>
      </c>
      <c r="S140" s="177">
        <v>0</v>
      </c>
      <c r="T140" s="178">
        <f t="shared" si="5"/>
        <v>0</v>
      </c>
      <c r="AR140" s="21" t="s">
        <v>248</v>
      </c>
      <c r="AT140" s="21" t="s">
        <v>132</v>
      </c>
      <c r="AU140" s="21" t="s">
        <v>137</v>
      </c>
      <c r="AY140" s="21" t="s">
        <v>130</v>
      </c>
      <c r="BE140" s="179">
        <f t="shared" si="6"/>
        <v>0</v>
      </c>
      <c r="BF140" s="179">
        <f t="shared" si="7"/>
        <v>0</v>
      </c>
      <c r="BG140" s="179">
        <f t="shared" si="8"/>
        <v>0</v>
      </c>
      <c r="BH140" s="179">
        <f t="shared" si="9"/>
        <v>0</v>
      </c>
      <c r="BI140" s="179">
        <f t="shared" si="10"/>
        <v>0</v>
      </c>
      <c r="BJ140" s="21" t="s">
        <v>137</v>
      </c>
      <c r="BK140" s="179">
        <f t="shared" si="11"/>
        <v>0</v>
      </c>
      <c r="BL140" s="21" t="s">
        <v>248</v>
      </c>
      <c r="BM140" s="21" t="s">
        <v>336</v>
      </c>
    </row>
    <row r="141" spans="2:65" s="1" customFormat="1" ht="17.25" customHeight="1">
      <c r="B141" s="166"/>
      <c r="C141" s="227">
        <v>41</v>
      </c>
      <c r="D141" s="168" t="s">
        <v>132</v>
      </c>
      <c r="E141" s="181" t="s">
        <v>345</v>
      </c>
      <c r="F141" s="170" t="s">
        <v>346</v>
      </c>
      <c r="G141" s="171" t="s">
        <v>251</v>
      </c>
      <c r="H141" s="172">
        <v>24</v>
      </c>
      <c r="I141" s="173"/>
      <c r="J141" s="174">
        <f t="shared" si="2"/>
        <v>0</v>
      </c>
      <c r="K141" s="170" t="s">
        <v>5</v>
      </c>
      <c r="L141" s="38"/>
      <c r="M141" s="175" t="s">
        <v>5</v>
      </c>
      <c r="N141" s="176" t="s">
        <v>45</v>
      </c>
      <c r="O141" s="39"/>
      <c r="P141" s="177">
        <f t="shared" si="3"/>
        <v>0</v>
      </c>
      <c r="Q141" s="177">
        <v>0</v>
      </c>
      <c r="R141" s="177">
        <f t="shared" si="4"/>
        <v>0</v>
      </c>
      <c r="S141" s="177">
        <v>0</v>
      </c>
      <c r="T141" s="178">
        <f t="shared" si="5"/>
        <v>0</v>
      </c>
      <c r="AR141" s="21" t="s">
        <v>248</v>
      </c>
      <c r="AT141" s="21" t="s">
        <v>132</v>
      </c>
      <c r="AU141" s="21" t="s">
        <v>137</v>
      </c>
      <c r="AY141" s="21" t="s">
        <v>130</v>
      </c>
      <c r="BE141" s="179">
        <f t="shared" si="6"/>
        <v>0</v>
      </c>
      <c r="BF141" s="179">
        <f t="shared" si="7"/>
        <v>0</v>
      </c>
      <c r="BG141" s="179">
        <f t="shared" si="8"/>
        <v>0</v>
      </c>
      <c r="BH141" s="179">
        <f t="shared" si="9"/>
        <v>0</v>
      </c>
      <c r="BI141" s="179">
        <f t="shared" si="10"/>
        <v>0</v>
      </c>
      <c r="BJ141" s="21" t="s">
        <v>137</v>
      </c>
      <c r="BK141" s="179">
        <f t="shared" si="11"/>
        <v>0</v>
      </c>
      <c r="BL141" s="21" t="s">
        <v>248</v>
      </c>
      <c r="BM141" s="21" t="s">
        <v>336</v>
      </c>
    </row>
    <row r="142" spans="2:65" s="1" customFormat="1" ht="17.25" customHeight="1">
      <c r="B142" s="166"/>
      <c r="C142" s="227">
        <v>42</v>
      </c>
      <c r="D142" s="168" t="s">
        <v>132</v>
      </c>
      <c r="E142" s="181" t="s">
        <v>347</v>
      </c>
      <c r="F142" s="202" t="s">
        <v>348</v>
      </c>
      <c r="G142" s="201" t="s">
        <v>331</v>
      </c>
      <c r="H142" s="183">
        <v>5</v>
      </c>
      <c r="I142" s="173"/>
      <c r="J142" s="174">
        <f>ROUND(I142*H142,2)</f>
        <v>0</v>
      </c>
      <c r="K142" s="170" t="s">
        <v>5</v>
      </c>
      <c r="L142" s="38"/>
      <c r="M142" s="175" t="s">
        <v>5</v>
      </c>
      <c r="N142" s="176" t="s">
        <v>45</v>
      </c>
      <c r="O142" s="3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AR142" s="21" t="s">
        <v>248</v>
      </c>
      <c r="AT142" s="21" t="s">
        <v>132</v>
      </c>
      <c r="AU142" s="21" t="s">
        <v>137</v>
      </c>
      <c r="AY142" s="21" t="s">
        <v>130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1" t="s">
        <v>137</v>
      </c>
      <c r="BK142" s="179">
        <f>ROUND(I142*H142,2)</f>
        <v>0</v>
      </c>
      <c r="BL142" s="21" t="s">
        <v>248</v>
      </c>
      <c r="BM142" s="21" t="s">
        <v>336</v>
      </c>
    </row>
    <row r="143" spans="2:63" s="10" customFormat="1" ht="29.25" customHeight="1">
      <c r="B143" s="152"/>
      <c r="C143" s="226"/>
      <c r="D143" s="163" t="s">
        <v>72</v>
      </c>
      <c r="E143" s="164" t="s">
        <v>349</v>
      </c>
      <c r="F143" s="164" t="s">
        <v>350</v>
      </c>
      <c r="I143" s="155"/>
      <c r="J143" s="165">
        <f>SUM(J144:J151)</f>
        <v>0</v>
      </c>
      <c r="L143" s="152"/>
      <c r="M143" s="157"/>
      <c r="N143" s="158"/>
      <c r="O143" s="158"/>
      <c r="P143" s="159" t="e">
        <f>SUM(P144:P151)</f>
        <v>#REF!</v>
      </c>
      <c r="Q143" s="158"/>
      <c r="R143" s="159" t="e">
        <f>SUM(R144:R151)</f>
        <v>#REF!</v>
      </c>
      <c r="S143" s="158"/>
      <c r="T143" s="160" t="e">
        <f>SUM(T144:T151)</f>
        <v>#REF!</v>
      </c>
      <c r="AR143" s="153" t="s">
        <v>137</v>
      </c>
      <c r="AT143" s="161" t="s">
        <v>72</v>
      </c>
      <c r="AU143" s="161" t="s">
        <v>22</v>
      </c>
      <c r="AY143" s="153" t="s">
        <v>130</v>
      </c>
      <c r="BK143" s="162" t="e">
        <f>SUM(BK144:BK151)</f>
        <v>#REF!</v>
      </c>
    </row>
    <row r="144" spans="2:65" s="1" customFormat="1" ht="57" customHeight="1">
      <c r="B144" s="166"/>
      <c r="C144" s="227">
        <v>43</v>
      </c>
      <c r="D144" s="168" t="s">
        <v>132</v>
      </c>
      <c r="E144" s="181" t="s">
        <v>625</v>
      </c>
      <c r="F144" s="202" t="s">
        <v>351</v>
      </c>
      <c r="G144" s="171" t="s">
        <v>152</v>
      </c>
      <c r="H144" s="172">
        <v>47.4</v>
      </c>
      <c r="I144" s="173"/>
      <c r="J144" s="174">
        <f aca="true" t="shared" si="12" ref="J144:J149">ROUND(I144*H144,2)</f>
        <v>0</v>
      </c>
      <c r="K144" s="170"/>
      <c r="L144" s="38"/>
      <c r="M144" s="175" t="s">
        <v>5</v>
      </c>
      <c r="N144" s="176" t="s">
        <v>45</v>
      </c>
      <c r="O144" s="39"/>
      <c r="P144" s="177">
        <f aca="true" t="shared" si="13" ref="P144:P149">O144*H144</f>
        <v>0</v>
      </c>
      <c r="Q144" s="177">
        <v>0</v>
      </c>
      <c r="R144" s="177">
        <f aca="true" t="shared" si="14" ref="R144:R149">Q144*H144</f>
        <v>0</v>
      </c>
      <c r="S144" s="177">
        <v>0</v>
      </c>
      <c r="T144" s="178">
        <f aca="true" t="shared" si="15" ref="T144:T149">S144*H144</f>
        <v>0</v>
      </c>
      <c r="AR144" s="21" t="s">
        <v>248</v>
      </c>
      <c r="AT144" s="21" t="s">
        <v>132</v>
      </c>
      <c r="AU144" s="21" t="s">
        <v>137</v>
      </c>
      <c r="AY144" s="21" t="s">
        <v>130</v>
      </c>
      <c r="BE144" s="179">
        <f aca="true" t="shared" si="16" ref="BE144:BE149">IF(N144="základní",J144,0)</f>
        <v>0</v>
      </c>
      <c r="BF144" s="179">
        <f aca="true" t="shared" si="17" ref="BF144:BF149">IF(N144="snížená",J144,0)</f>
        <v>0</v>
      </c>
      <c r="BG144" s="179">
        <f aca="true" t="shared" si="18" ref="BG144:BG149">IF(N144="zákl. přenesená",J144,0)</f>
        <v>0</v>
      </c>
      <c r="BH144" s="179">
        <f aca="true" t="shared" si="19" ref="BH144:BH149">IF(N144="sníž. přenesená",J144,0)</f>
        <v>0</v>
      </c>
      <c r="BI144" s="179">
        <f aca="true" t="shared" si="20" ref="BI144:BI149">IF(N144="nulová",J144,0)</f>
        <v>0</v>
      </c>
      <c r="BJ144" s="21" t="s">
        <v>137</v>
      </c>
      <c r="BK144" s="179">
        <f aca="true" t="shared" si="21" ref="BK144:BK149">ROUND(I144*H144,2)</f>
        <v>0</v>
      </c>
      <c r="BL144" s="21" t="s">
        <v>248</v>
      </c>
      <c r="BM144" s="21" t="s">
        <v>352</v>
      </c>
    </row>
    <row r="145" spans="2:65" s="1" customFormat="1" ht="22.5" customHeight="1">
      <c r="B145" s="166"/>
      <c r="C145" s="227">
        <v>44</v>
      </c>
      <c r="D145" s="168" t="s">
        <v>132</v>
      </c>
      <c r="E145" s="181" t="s">
        <v>626</v>
      </c>
      <c r="F145" s="170" t="s">
        <v>353</v>
      </c>
      <c r="G145" s="171" t="s">
        <v>251</v>
      </c>
      <c r="H145" s="172">
        <v>14</v>
      </c>
      <c r="I145" s="173"/>
      <c r="J145" s="174">
        <f t="shared" si="12"/>
        <v>0</v>
      </c>
      <c r="K145" s="170"/>
      <c r="L145" s="38"/>
      <c r="M145" s="175" t="s">
        <v>5</v>
      </c>
      <c r="N145" s="176" t="s">
        <v>45</v>
      </c>
      <c r="O145" s="39"/>
      <c r="P145" s="177">
        <f t="shared" si="13"/>
        <v>0</v>
      </c>
      <c r="Q145" s="177">
        <v>0.00204</v>
      </c>
      <c r="R145" s="177">
        <f t="shared" si="14"/>
        <v>0.028560000000000002</v>
      </c>
      <c r="S145" s="177">
        <v>0</v>
      </c>
      <c r="T145" s="178">
        <f t="shared" si="15"/>
        <v>0</v>
      </c>
      <c r="AR145" s="21" t="s">
        <v>248</v>
      </c>
      <c r="AT145" s="21" t="s">
        <v>132</v>
      </c>
      <c r="AU145" s="21" t="s">
        <v>137</v>
      </c>
      <c r="AY145" s="21" t="s">
        <v>130</v>
      </c>
      <c r="BE145" s="179">
        <f t="shared" si="16"/>
        <v>0</v>
      </c>
      <c r="BF145" s="179">
        <f t="shared" si="17"/>
        <v>0</v>
      </c>
      <c r="BG145" s="179">
        <f t="shared" si="18"/>
        <v>0</v>
      </c>
      <c r="BH145" s="179">
        <f t="shared" si="19"/>
        <v>0</v>
      </c>
      <c r="BI145" s="179">
        <f t="shared" si="20"/>
        <v>0</v>
      </c>
      <c r="BJ145" s="21" t="s">
        <v>137</v>
      </c>
      <c r="BK145" s="179">
        <f t="shared" si="21"/>
        <v>0</v>
      </c>
      <c r="BL145" s="21" t="s">
        <v>248</v>
      </c>
      <c r="BM145" s="21" t="s">
        <v>354</v>
      </c>
    </row>
    <row r="146" spans="2:65" s="1" customFormat="1" ht="38.25" customHeight="1">
      <c r="B146" s="166"/>
      <c r="C146" s="227">
        <v>45</v>
      </c>
      <c r="D146" s="168" t="s">
        <v>132</v>
      </c>
      <c r="E146" s="181" t="s">
        <v>627</v>
      </c>
      <c r="F146" s="170" t="s">
        <v>355</v>
      </c>
      <c r="G146" s="171" t="s">
        <v>251</v>
      </c>
      <c r="H146" s="172">
        <v>13</v>
      </c>
      <c r="I146" s="173"/>
      <c r="J146" s="174">
        <f t="shared" si="12"/>
        <v>0</v>
      </c>
      <c r="K146" s="170"/>
      <c r="L146" s="38"/>
      <c r="M146" s="175" t="s">
        <v>5</v>
      </c>
      <c r="N146" s="176" t="s">
        <v>45</v>
      </c>
      <c r="O146" s="39"/>
      <c r="P146" s="177">
        <f t="shared" si="13"/>
        <v>0</v>
      </c>
      <c r="Q146" s="177">
        <v>0.00204</v>
      </c>
      <c r="R146" s="177">
        <f t="shared" si="14"/>
        <v>0.026520000000000002</v>
      </c>
      <c r="S146" s="177">
        <v>0</v>
      </c>
      <c r="T146" s="178">
        <f t="shared" si="15"/>
        <v>0</v>
      </c>
      <c r="AR146" s="21" t="s">
        <v>248</v>
      </c>
      <c r="AT146" s="21" t="s">
        <v>132</v>
      </c>
      <c r="AU146" s="21" t="s">
        <v>137</v>
      </c>
      <c r="AY146" s="21" t="s">
        <v>130</v>
      </c>
      <c r="BE146" s="179">
        <f t="shared" si="16"/>
        <v>0</v>
      </c>
      <c r="BF146" s="179">
        <f t="shared" si="17"/>
        <v>0</v>
      </c>
      <c r="BG146" s="179">
        <f t="shared" si="18"/>
        <v>0</v>
      </c>
      <c r="BH146" s="179">
        <f t="shared" si="19"/>
        <v>0</v>
      </c>
      <c r="BI146" s="179">
        <f t="shared" si="20"/>
        <v>0</v>
      </c>
      <c r="BJ146" s="21" t="s">
        <v>137</v>
      </c>
      <c r="BK146" s="179">
        <f t="shared" si="21"/>
        <v>0</v>
      </c>
      <c r="BL146" s="21" t="s">
        <v>248</v>
      </c>
      <c r="BM146" s="21" t="s">
        <v>356</v>
      </c>
    </row>
    <row r="147" spans="2:65" s="1" customFormat="1" ht="31.5" customHeight="1">
      <c r="B147" s="166"/>
      <c r="C147" s="227">
        <v>46</v>
      </c>
      <c r="D147" s="168" t="s">
        <v>132</v>
      </c>
      <c r="E147" s="181" t="s">
        <v>628</v>
      </c>
      <c r="F147" s="170" t="s">
        <v>357</v>
      </c>
      <c r="G147" s="171" t="s">
        <v>251</v>
      </c>
      <c r="H147" s="183">
        <v>4</v>
      </c>
      <c r="I147" s="173"/>
      <c r="J147" s="174">
        <f t="shared" si="12"/>
        <v>0</v>
      </c>
      <c r="K147" s="170"/>
      <c r="L147" s="38"/>
      <c r="M147" s="175" t="s">
        <v>5</v>
      </c>
      <c r="N147" s="176" t="s">
        <v>45</v>
      </c>
      <c r="O147" s="39"/>
      <c r="P147" s="177">
        <f t="shared" si="13"/>
        <v>0</v>
      </c>
      <c r="Q147" s="177">
        <v>0.00242</v>
      </c>
      <c r="R147" s="177">
        <f t="shared" si="14"/>
        <v>0.00968</v>
      </c>
      <c r="S147" s="177">
        <v>0</v>
      </c>
      <c r="T147" s="178">
        <f t="shared" si="15"/>
        <v>0</v>
      </c>
      <c r="AR147" s="21" t="s">
        <v>248</v>
      </c>
      <c r="AT147" s="21" t="s">
        <v>132</v>
      </c>
      <c r="AU147" s="21" t="s">
        <v>137</v>
      </c>
      <c r="AY147" s="21" t="s">
        <v>130</v>
      </c>
      <c r="BE147" s="179">
        <f t="shared" si="16"/>
        <v>0</v>
      </c>
      <c r="BF147" s="179">
        <f t="shared" si="17"/>
        <v>0</v>
      </c>
      <c r="BG147" s="179">
        <f t="shared" si="18"/>
        <v>0</v>
      </c>
      <c r="BH147" s="179">
        <f t="shared" si="19"/>
        <v>0</v>
      </c>
      <c r="BI147" s="179">
        <f t="shared" si="20"/>
        <v>0</v>
      </c>
      <c r="BJ147" s="21" t="s">
        <v>137</v>
      </c>
      <c r="BK147" s="179">
        <f t="shared" si="21"/>
        <v>0</v>
      </c>
      <c r="BL147" s="21" t="s">
        <v>248</v>
      </c>
      <c r="BM147" s="21" t="s">
        <v>358</v>
      </c>
    </row>
    <row r="148" spans="2:65" s="1" customFormat="1" ht="31.5" customHeight="1">
      <c r="B148" s="166"/>
      <c r="C148" s="227">
        <v>47</v>
      </c>
      <c r="D148" s="168" t="s">
        <v>132</v>
      </c>
      <c r="E148" s="181" t="s">
        <v>629</v>
      </c>
      <c r="F148" s="170" t="s">
        <v>359</v>
      </c>
      <c r="G148" s="171" t="s">
        <v>251</v>
      </c>
      <c r="H148" s="183">
        <v>2.8</v>
      </c>
      <c r="I148" s="173"/>
      <c r="J148" s="174">
        <f t="shared" si="12"/>
        <v>0</v>
      </c>
      <c r="K148" s="170"/>
      <c r="L148" s="38"/>
      <c r="M148" s="175" t="s">
        <v>5</v>
      </c>
      <c r="N148" s="176" t="s">
        <v>45</v>
      </c>
      <c r="O148" s="39"/>
      <c r="P148" s="177">
        <f t="shared" si="13"/>
        <v>0</v>
      </c>
      <c r="Q148" s="177">
        <v>0.00197</v>
      </c>
      <c r="R148" s="177">
        <f t="shared" si="14"/>
        <v>0.005515999999999999</v>
      </c>
      <c r="S148" s="177">
        <v>0</v>
      </c>
      <c r="T148" s="178">
        <f t="shared" si="15"/>
        <v>0</v>
      </c>
      <c r="AR148" s="21" t="s">
        <v>248</v>
      </c>
      <c r="AT148" s="21" t="s">
        <v>132</v>
      </c>
      <c r="AU148" s="21" t="s">
        <v>137</v>
      </c>
      <c r="AY148" s="21" t="s">
        <v>130</v>
      </c>
      <c r="BE148" s="179">
        <f t="shared" si="16"/>
        <v>0</v>
      </c>
      <c r="BF148" s="179">
        <f t="shared" si="17"/>
        <v>0</v>
      </c>
      <c r="BG148" s="179">
        <f t="shared" si="18"/>
        <v>0</v>
      </c>
      <c r="BH148" s="179">
        <f t="shared" si="19"/>
        <v>0</v>
      </c>
      <c r="BI148" s="179">
        <f t="shared" si="20"/>
        <v>0</v>
      </c>
      <c r="BJ148" s="21" t="s">
        <v>137</v>
      </c>
      <c r="BK148" s="179">
        <f t="shared" si="21"/>
        <v>0</v>
      </c>
      <c r="BL148" s="21" t="s">
        <v>248</v>
      </c>
      <c r="BM148" s="21" t="s">
        <v>360</v>
      </c>
    </row>
    <row r="149" spans="2:65" s="1" customFormat="1" ht="31.5" customHeight="1">
      <c r="B149" s="166"/>
      <c r="C149" s="227">
        <v>48</v>
      </c>
      <c r="D149" s="168" t="s">
        <v>132</v>
      </c>
      <c r="E149" s="181" t="s">
        <v>630</v>
      </c>
      <c r="F149" s="170" t="s">
        <v>361</v>
      </c>
      <c r="G149" s="171" t="s">
        <v>251</v>
      </c>
      <c r="H149" s="183">
        <v>6.5</v>
      </c>
      <c r="I149" s="173"/>
      <c r="J149" s="174">
        <f t="shared" si="12"/>
        <v>0</v>
      </c>
      <c r="K149" s="170"/>
      <c r="L149" s="38"/>
      <c r="M149" s="175" t="s">
        <v>5</v>
      </c>
      <c r="N149" s="176" t="s">
        <v>45</v>
      </c>
      <c r="O149" s="39"/>
      <c r="P149" s="177">
        <f t="shared" si="13"/>
        <v>0</v>
      </c>
      <c r="Q149" s="177">
        <v>0.00401</v>
      </c>
      <c r="R149" s="177">
        <f t="shared" si="14"/>
        <v>0.026064999999999998</v>
      </c>
      <c r="S149" s="177">
        <v>0</v>
      </c>
      <c r="T149" s="178">
        <f t="shared" si="15"/>
        <v>0</v>
      </c>
      <c r="AR149" s="21" t="s">
        <v>248</v>
      </c>
      <c r="AT149" s="21" t="s">
        <v>132</v>
      </c>
      <c r="AU149" s="21" t="s">
        <v>137</v>
      </c>
      <c r="AY149" s="21" t="s">
        <v>130</v>
      </c>
      <c r="BE149" s="179">
        <f t="shared" si="16"/>
        <v>0</v>
      </c>
      <c r="BF149" s="179">
        <f t="shared" si="17"/>
        <v>0</v>
      </c>
      <c r="BG149" s="179">
        <f t="shared" si="18"/>
        <v>0</v>
      </c>
      <c r="BH149" s="179">
        <f t="shared" si="19"/>
        <v>0</v>
      </c>
      <c r="BI149" s="179">
        <f t="shared" si="20"/>
        <v>0</v>
      </c>
      <c r="BJ149" s="21" t="s">
        <v>137</v>
      </c>
      <c r="BK149" s="179">
        <f t="shared" si="21"/>
        <v>0</v>
      </c>
      <c r="BL149" s="21" t="s">
        <v>248</v>
      </c>
      <c r="BM149" s="21" t="s">
        <v>362</v>
      </c>
    </row>
    <row r="150" spans="2:65" s="1" customFormat="1" ht="21" customHeight="1">
      <c r="B150" s="166"/>
      <c r="C150" s="227">
        <v>49</v>
      </c>
      <c r="D150" s="168" t="s">
        <v>132</v>
      </c>
      <c r="E150" s="181" t="s">
        <v>645</v>
      </c>
      <c r="F150" s="170" t="s">
        <v>363</v>
      </c>
      <c r="G150" s="171" t="s">
        <v>331</v>
      </c>
      <c r="H150" s="183">
        <v>1.95</v>
      </c>
      <c r="I150" s="173"/>
      <c r="J150" s="174">
        <f>ROUND(I150*H150,2)</f>
        <v>0</v>
      </c>
      <c r="K150" s="170"/>
      <c r="L150" s="38"/>
      <c r="M150" s="175" t="s">
        <v>5</v>
      </c>
      <c r="N150" s="176" t="s">
        <v>45</v>
      </c>
      <c r="O150" s="39"/>
      <c r="P150" s="177" t="e">
        <f>O150*#REF!</f>
        <v>#REF!</v>
      </c>
      <c r="Q150" s="177">
        <v>0.00294</v>
      </c>
      <c r="R150" s="177" t="e">
        <f>Q150*#REF!</f>
        <v>#REF!</v>
      </c>
      <c r="S150" s="177">
        <v>0</v>
      </c>
      <c r="T150" s="178" t="e">
        <f>S150*#REF!</f>
        <v>#REF!</v>
      </c>
      <c r="AR150" s="21" t="s">
        <v>248</v>
      </c>
      <c r="AT150" s="21" t="s">
        <v>132</v>
      </c>
      <c r="AU150" s="21" t="s">
        <v>137</v>
      </c>
      <c r="AY150" s="21" t="s">
        <v>130</v>
      </c>
      <c r="BE150" s="179">
        <f>IF(N150="základní",#REF!,0)</f>
        <v>0</v>
      </c>
      <c r="BF150" s="179">
        <f>IF(N150="snížená",J150,0)</f>
        <v>0</v>
      </c>
      <c r="BG150" s="179">
        <f>IF(N150="zákl. přenesená",#REF!,0)</f>
        <v>0</v>
      </c>
      <c r="BH150" s="179">
        <f>IF(N150="sníž. přenesená",#REF!,0)</f>
        <v>0</v>
      </c>
      <c r="BI150" s="179">
        <f>IF(N150="nulová",#REF!,0)</f>
        <v>0</v>
      </c>
      <c r="BJ150" s="21" t="s">
        <v>137</v>
      </c>
      <c r="BK150" s="179" t="e">
        <f>ROUND(#REF!*#REF!,2)</f>
        <v>#REF!</v>
      </c>
      <c r="BL150" s="21" t="s">
        <v>248</v>
      </c>
      <c r="BM150" s="21" t="s">
        <v>364</v>
      </c>
    </row>
    <row r="151" spans="2:65" s="1" customFormat="1" ht="39" customHeight="1">
      <c r="B151" s="166"/>
      <c r="C151" s="227"/>
      <c r="D151" s="168"/>
      <c r="E151" s="181"/>
      <c r="F151" s="170" t="s">
        <v>365</v>
      </c>
      <c r="G151" s="171"/>
      <c r="H151" s="183"/>
      <c r="I151" s="173"/>
      <c r="J151" s="174"/>
      <c r="K151" s="170"/>
      <c r="L151" s="38"/>
      <c r="M151" s="175" t="s">
        <v>5</v>
      </c>
      <c r="N151" s="176" t="s">
        <v>45</v>
      </c>
      <c r="O151" s="39"/>
      <c r="P151" s="177">
        <f>O151*H150</f>
        <v>0</v>
      </c>
      <c r="Q151" s="177">
        <v>0</v>
      </c>
      <c r="R151" s="177">
        <f>Q151*H150</f>
        <v>0</v>
      </c>
      <c r="S151" s="177">
        <v>0</v>
      </c>
      <c r="T151" s="178">
        <f>S151*H150</f>
        <v>0</v>
      </c>
      <c r="AR151" s="21" t="s">
        <v>248</v>
      </c>
      <c r="AT151" s="21" t="s">
        <v>132</v>
      </c>
      <c r="AU151" s="21" t="s">
        <v>137</v>
      </c>
      <c r="AY151" s="21" t="s">
        <v>130</v>
      </c>
      <c r="BE151" s="179">
        <f>IF(N151="základní",J150,0)</f>
        <v>0</v>
      </c>
      <c r="BF151" s="179">
        <f>IF(N151="snížená",J150,0)</f>
        <v>0</v>
      </c>
      <c r="BG151" s="179">
        <f>IF(N151="zákl. přenesená",J150,0)</f>
        <v>0</v>
      </c>
      <c r="BH151" s="179">
        <f>IF(N151="sníž. přenesená",J150,0)</f>
        <v>0</v>
      </c>
      <c r="BI151" s="179">
        <f>IF(N151="nulová",J150,0)</f>
        <v>0</v>
      </c>
      <c r="BJ151" s="21" t="s">
        <v>137</v>
      </c>
      <c r="BK151" s="179">
        <f>ROUND(I150*H150,2)</f>
        <v>0</v>
      </c>
      <c r="BL151" s="21" t="s">
        <v>248</v>
      </c>
      <c r="BM151" s="21" t="s">
        <v>366</v>
      </c>
    </row>
    <row r="152" spans="2:63" s="10" customFormat="1" ht="29.25" customHeight="1">
      <c r="B152" s="152"/>
      <c r="C152" s="226"/>
      <c r="D152" s="163" t="s">
        <v>72</v>
      </c>
      <c r="E152" s="164" t="s">
        <v>260</v>
      </c>
      <c r="F152" s="164" t="s">
        <v>261</v>
      </c>
      <c r="H152" s="180"/>
      <c r="I152" s="155"/>
      <c r="J152" s="165">
        <f>SUM(J153:J158)</f>
        <v>0</v>
      </c>
      <c r="L152" s="152"/>
      <c r="M152" s="157"/>
      <c r="N152" s="158"/>
      <c r="O152" s="158"/>
      <c r="P152" s="159">
        <f>SUM(P153:P158)</f>
        <v>0</v>
      </c>
      <c r="Q152" s="158"/>
      <c r="R152" s="159">
        <f>SUM(R153:R158)</f>
        <v>0</v>
      </c>
      <c r="S152" s="158"/>
      <c r="T152" s="160">
        <f>SUM(T153:T158)</f>
        <v>0</v>
      </c>
      <c r="AR152" s="153" t="s">
        <v>137</v>
      </c>
      <c r="AT152" s="161" t="s">
        <v>72</v>
      </c>
      <c r="AU152" s="161" t="s">
        <v>22</v>
      </c>
      <c r="AY152" s="153" t="s">
        <v>130</v>
      </c>
      <c r="BK152" s="162">
        <f>SUM(BK153:BK158)</f>
        <v>0</v>
      </c>
    </row>
    <row r="153" spans="2:65" s="1" customFormat="1" ht="40.5" customHeight="1">
      <c r="B153" s="166"/>
      <c r="C153" s="227">
        <v>50</v>
      </c>
      <c r="D153" s="168" t="s">
        <v>132</v>
      </c>
      <c r="E153" s="181" t="s">
        <v>646</v>
      </c>
      <c r="F153" s="170" t="s">
        <v>367</v>
      </c>
      <c r="G153" s="171" t="s">
        <v>197</v>
      </c>
      <c r="H153" s="183">
        <v>2</v>
      </c>
      <c r="I153" s="173"/>
      <c r="J153" s="174">
        <f>ROUND(I153*H153,2)</f>
        <v>0</v>
      </c>
      <c r="K153" s="170"/>
      <c r="L153" s="38"/>
      <c r="M153" s="175" t="s">
        <v>5</v>
      </c>
      <c r="N153" s="176" t="s">
        <v>45</v>
      </c>
      <c r="O153" s="3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AR153" s="21" t="s">
        <v>248</v>
      </c>
      <c r="AT153" s="21" t="s">
        <v>132</v>
      </c>
      <c r="AU153" s="21" t="s">
        <v>137</v>
      </c>
      <c r="AY153" s="21" t="s">
        <v>130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1" t="s">
        <v>137</v>
      </c>
      <c r="BK153" s="179">
        <f>ROUND(I153*H153,2)</f>
        <v>0</v>
      </c>
      <c r="BL153" s="21" t="s">
        <v>248</v>
      </c>
      <c r="BM153" s="21" t="s">
        <v>368</v>
      </c>
    </row>
    <row r="154" spans="2:65" s="1" customFormat="1" ht="65.25" customHeight="1">
      <c r="B154" s="166"/>
      <c r="C154" s="227">
        <v>51</v>
      </c>
      <c r="D154" s="168" t="s">
        <v>132</v>
      </c>
      <c r="E154" s="181" t="s">
        <v>647</v>
      </c>
      <c r="F154" s="170" t="s">
        <v>369</v>
      </c>
      <c r="G154" s="171" t="s">
        <v>197</v>
      </c>
      <c r="H154" s="183">
        <v>2</v>
      </c>
      <c r="I154" s="173"/>
      <c r="J154" s="174">
        <f>ROUND(I154*H154,2)</f>
        <v>0</v>
      </c>
      <c r="K154" s="170"/>
      <c r="L154" s="38"/>
      <c r="M154" s="175" t="s">
        <v>5</v>
      </c>
      <c r="N154" s="176" t="s">
        <v>45</v>
      </c>
      <c r="O154" s="3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AR154" s="21" t="s">
        <v>248</v>
      </c>
      <c r="AT154" s="21" t="s">
        <v>132</v>
      </c>
      <c r="AU154" s="21" t="s">
        <v>137</v>
      </c>
      <c r="AY154" s="21" t="s">
        <v>130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1" t="s">
        <v>137</v>
      </c>
      <c r="BK154" s="179">
        <f>ROUND(I154*H154,2)</f>
        <v>0</v>
      </c>
      <c r="BL154" s="21" t="s">
        <v>248</v>
      </c>
      <c r="BM154" s="21" t="s">
        <v>370</v>
      </c>
    </row>
    <row r="155" spans="2:65" s="1" customFormat="1" ht="22.5" customHeight="1">
      <c r="B155" s="166"/>
      <c r="C155" s="227">
        <v>52</v>
      </c>
      <c r="D155" s="168" t="s">
        <v>132</v>
      </c>
      <c r="E155" s="181" t="s">
        <v>648</v>
      </c>
      <c r="F155" s="170" t="s">
        <v>371</v>
      </c>
      <c r="G155" s="171" t="s">
        <v>331</v>
      </c>
      <c r="H155" s="183">
        <v>5</v>
      </c>
      <c r="I155" s="173"/>
      <c r="J155" s="174">
        <f>ROUND(I155*H155,2)</f>
        <v>0</v>
      </c>
      <c r="K155" s="170"/>
      <c r="L155" s="38"/>
      <c r="M155" s="175" t="s">
        <v>5</v>
      </c>
      <c r="N155" s="176" t="s">
        <v>45</v>
      </c>
      <c r="O155" s="3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AR155" s="21" t="s">
        <v>248</v>
      </c>
      <c r="AT155" s="21" t="s">
        <v>132</v>
      </c>
      <c r="AU155" s="21" t="s">
        <v>137</v>
      </c>
      <c r="AY155" s="21" t="s">
        <v>130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1" t="s">
        <v>137</v>
      </c>
      <c r="BK155" s="179">
        <f>ROUND(I155*H155,2)</f>
        <v>0</v>
      </c>
      <c r="BL155" s="21" t="s">
        <v>248</v>
      </c>
      <c r="BM155" s="21" t="s">
        <v>372</v>
      </c>
    </row>
    <row r="156" spans="2:63" s="10" customFormat="1" ht="36.75" customHeight="1">
      <c r="B156" s="152"/>
      <c r="D156" s="153" t="s">
        <v>72</v>
      </c>
      <c r="E156" s="154" t="s">
        <v>271</v>
      </c>
      <c r="F156" s="154" t="s">
        <v>272</v>
      </c>
      <c r="I156" s="155"/>
      <c r="J156" s="156">
        <f>SUM(J157)</f>
        <v>0</v>
      </c>
      <c r="L156" s="152"/>
      <c r="M156" s="157"/>
      <c r="N156" s="158"/>
      <c r="O156" s="158"/>
      <c r="P156" s="159">
        <f>P157</f>
        <v>0</v>
      </c>
      <c r="Q156" s="158"/>
      <c r="R156" s="159">
        <f>R157</f>
        <v>0</v>
      </c>
      <c r="S156" s="158"/>
      <c r="T156" s="160">
        <f>T157</f>
        <v>0</v>
      </c>
      <c r="AR156" s="153" t="s">
        <v>273</v>
      </c>
      <c r="AT156" s="161" t="s">
        <v>72</v>
      </c>
      <c r="AU156" s="161" t="s">
        <v>73</v>
      </c>
      <c r="AY156" s="153" t="s">
        <v>130</v>
      </c>
      <c r="BK156" s="162">
        <f>BK157</f>
        <v>0</v>
      </c>
    </row>
    <row r="157" spans="2:63" s="10" customFormat="1" ht="19.5" customHeight="1">
      <c r="B157" s="152"/>
      <c r="D157" s="163" t="s">
        <v>72</v>
      </c>
      <c r="E157" s="164" t="s">
        <v>274</v>
      </c>
      <c r="F157" s="164" t="s">
        <v>275</v>
      </c>
      <c r="I157" s="155"/>
      <c r="J157" s="165">
        <f>SUM(J158)</f>
        <v>0</v>
      </c>
      <c r="L157" s="152"/>
      <c r="M157" s="157"/>
      <c r="N157" s="158"/>
      <c r="O157" s="158"/>
      <c r="P157" s="159">
        <f>P158</f>
        <v>0</v>
      </c>
      <c r="Q157" s="158"/>
      <c r="R157" s="159">
        <f>R158</f>
        <v>0</v>
      </c>
      <c r="S157" s="158"/>
      <c r="T157" s="160">
        <f>T158</f>
        <v>0</v>
      </c>
      <c r="AR157" s="153" t="s">
        <v>273</v>
      </c>
      <c r="AT157" s="161" t="s">
        <v>72</v>
      </c>
      <c r="AU157" s="161" t="s">
        <v>22</v>
      </c>
      <c r="AY157" s="153" t="s">
        <v>130</v>
      </c>
      <c r="BK157" s="162">
        <f>BK158</f>
        <v>0</v>
      </c>
    </row>
    <row r="158" spans="2:65" s="1" customFormat="1" ht="22.5" customHeight="1">
      <c r="B158" s="166"/>
      <c r="C158" s="168">
        <v>59</v>
      </c>
      <c r="D158" s="168" t="s">
        <v>132</v>
      </c>
      <c r="E158" s="181" t="s">
        <v>649</v>
      </c>
      <c r="F158" s="170" t="s">
        <v>650</v>
      </c>
      <c r="G158" s="171" t="s">
        <v>156</v>
      </c>
      <c r="H158" s="172">
        <v>1</v>
      </c>
      <c r="I158" s="173"/>
      <c r="J158" s="174">
        <f>ROUND(I158*H158,2)</f>
        <v>0</v>
      </c>
      <c r="K158" s="170"/>
      <c r="L158" s="38"/>
      <c r="M158" s="175" t="s">
        <v>5</v>
      </c>
      <c r="N158" s="203" t="s">
        <v>45</v>
      </c>
      <c r="O158" s="204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AR158" s="21" t="s">
        <v>277</v>
      </c>
      <c r="AT158" s="21" t="s">
        <v>132</v>
      </c>
      <c r="AU158" s="21" t="s">
        <v>137</v>
      </c>
      <c r="AY158" s="21" t="s">
        <v>130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1" t="s">
        <v>137</v>
      </c>
      <c r="BK158" s="179">
        <f>ROUND(I158*H158,2)</f>
        <v>0</v>
      </c>
      <c r="BL158" s="21" t="s">
        <v>277</v>
      </c>
      <c r="BM158" s="21" t="s">
        <v>278</v>
      </c>
    </row>
    <row r="159" spans="2:12" s="1" customFormat="1" ht="6.75" customHeight="1">
      <c r="B159" s="54"/>
      <c r="C159" s="213"/>
      <c r="D159" s="55"/>
      <c r="E159" s="55"/>
      <c r="F159" s="55"/>
      <c r="G159" s="55"/>
      <c r="H159" s="55"/>
      <c r="I159" s="120"/>
      <c r="J159" s="55"/>
      <c r="K159" s="55"/>
      <c r="L159" s="38"/>
    </row>
    <row r="160" ht="13.5">
      <c r="AT160" s="207"/>
    </row>
  </sheetData>
  <sheetProtection formatCells="0" formatColumns="0" formatRows="0" insertColumns="0" insertRows="0" insertHyperlinks="0" deleteColumns="0" deleteRows="0" sort="0" autoFilter="0" pivotTables="0"/>
  <autoFilter ref="C87:K87"/>
  <mergeCells count="10">
    <mergeCell ref="E47:H47"/>
    <mergeCell ref="E78:H78"/>
    <mergeCell ref="J12:K12"/>
    <mergeCell ref="E80:H80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10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5"/>
  <sheetViews>
    <sheetView showGridLines="0" zoomScaleSheetLayoutView="100" workbookViewId="0" topLeftCell="A2">
      <selection activeCell="C12" sqref="C12:J12"/>
    </sheetView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  <col min="12" max="16384" width="9.3320312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2" customFormat="1" ht="45" customHeight="1">
      <c r="B3" s="233"/>
      <c r="C3" s="353" t="s">
        <v>373</v>
      </c>
      <c r="D3" s="353"/>
      <c r="E3" s="353"/>
      <c r="F3" s="353"/>
      <c r="G3" s="353"/>
      <c r="H3" s="353"/>
      <c r="I3" s="353"/>
      <c r="J3" s="353"/>
      <c r="K3" s="234"/>
    </row>
    <row r="4" spans="2:11" ht="25.5" customHeight="1">
      <c r="B4" s="235"/>
      <c r="C4" s="354" t="s">
        <v>374</v>
      </c>
      <c r="D4" s="354"/>
      <c r="E4" s="354"/>
      <c r="F4" s="354"/>
      <c r="G4" s="354"/>
      <c r="H4" s="354"/>
      <c r="I4" s="354"/>
      <c r="J4" s="354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5" t="s">
        <v>375</v>
      </c>
      <c r="D6" s="355"/>
      <c r="E6" s="355"/>
      <c r="F6" s="355"/>
      <c r="G6" s="355"/>
      <c r="H6" s="355"/>
      <c r="I6" s="355"/>
      <c r="J6" s="355"/>
      <c r="K6" s="236"/>
    </row>
    <row r="7" spans="2:11" ht="15" customHeight="1">
      <c r="B7" s="235"/>
      <c r="C7" s="356" t="s">
        <v>376</v>
      </c>
      <c r="D7" s="356"/>
      <c r="E7" s="356"/>
      <c r="F7" s="356"/>
      <c r="G7" s="356"/>
      <c r="H7" s="356"/>
      <c r="I7" s="356"/>
      <c r="J7" s="356"/>
      <c r="K7" s="236"/>
    </row>
    <row r="8" spans="2:11" ht="6.75" customHeight="1">
      <c r="B8" s="235"/>
      <c r="C8" s="237"/>
      <c r="D8" s="237"/>
      <c r="E8" s="237"/>
      <c r="F8" s="237"/>
      <c r="G8" s="237"/>
      <c r="H8" s="237"/>
      <c r="I8" s="237"/>
      <c r="J8" s="237"/>
      <c r="K8" s="236"/>
    </row>
    <row r="9" spans="2:11" ht="15" customHeight="1">
      <c r="B9" s="235"/>
      <c r="C9" s="355" t="s">
        <v>377</v>
      </c>
      <c r="D9" s="355"/>
      <c r="E9" s="355"/>
      <c r="F9" s="355"/>
      <c r="G9" s="355"/>
      <c r="H9" s="355"/>
      <c r="I9" s="355"/>
      <c r="J9" s="355"/>
      <c r="K9" s="236"/>
    </row>
    <row r="10" spans="2:11" ht="15" customHeight="1">
      <c r="B10" s="239"/>
      <c r="C10" s="355" t="s">
        <v>378</v>
      </c>
      <c r="D10" s="355"/>
      <c r="E10" s="355"/>
      <c r="F10" s="355"/>
      <c r="G10" s="355"/>
      <c r="H10" s="355"/>
      <c r="I10" s="355"/>
      <c r="J10" s="355"/>
      <c r="K10" s="236"/>
    </row>
    <row r="11" spans="2:11" ht="12.75" customHeight="1">
      <c r="B11" s="239"/>
      <c r="C11" s="238"/>
      <c r="D11" s="238"/>
      <c r="E11" s="238"/>
      <c r="F11" s="238"/>
      <c r="G11" s="238"/>
      <c r="H11" s="238"/>
      <c r="I11" s="238"/>
      <c r="J11" s="238"/>
      <c r="K11" s="236"/>
    </row>
    <row r="12" spans="2:11" ht="15" customHeight="1">
      <c r="B12" s="239"/>
      <c r="C12" s="355" t="s">
        <v>379</v>
      </c>
      <c r="D12" s="355"/>
      <c r="E12" s="355"/>
      <c r="F12" s="355"/>
      <c r="G12" s="355"/>
      <c r="H12" s="355"/>
      <c r="I12" s="355"/>
      <c r="J12" s="355"/>
      <c r="K12" s="236"/>
    </row>
    <row r="13" spans="2:11" ht="15" customHeight="1">
      <c r="B13" s="239"/>
      <c r="C13" s="238"/>
      <c r="D13" s="355" t="s">
        <v>380</v>
      </c>
      <c r="E13" s="355"/>
      <c r="F13" s="355"/>
      <c r="G13" s="355"/>
      <c r="H13" s="355"/>
      <c r="I13" s="355"/>
      <c r="J13" s="355"/>
      <c r="K13" s="236"/>
    </row>
    <row r="14" spans="2:11" ht="15" customHeight="1">
      <c r="B14" s="239"/>
      <c r="C14" s="240"/>
      <c r="D14" s="355" t="s">
        <v>381</v>
      </c>
      <c r="E14" s="355"/>
      <c r="F14" s="355"/>
      <c r="G14" s="355"/>
      <c r="H14" s="355"/>
      <c r="I14" s="355"/>
      <c r="J14" s="355"/>
      <c r="K14" s="236"/>
    </row>
    <row r="15" spans="2:11" ht="12.75" customHeight="1">
      <c r="B15" s="239"/>
      <c r="C15" s="240"/>
      <c r="D15" s="240"/>
      <c r="E15" s="240"/>
      <c r="F15" s="240"/>
      <c r="G15" s="240"/>
      <c r="H15" s="240"/>
      <c r="I15" s="240"/>
      <c r="J15" s="240"/>
      <c r="K15" s="236"/>
    </row>
    <row r="16" spans="2:11" ht="15" customHeight="1">
      <c r="B16" s="239"/>
      <c r="C16" s="240"/>
      <c r="D16" s="355" t="s">
        <v>382</v>
      </c>
      <c r="E16" s="355"/>
      <c r="F16" s="355"/>
      <c r="G16" s="355"/>
      <c r="H16" s="355"/>
      <c r="I16" s="355"/>
      <c r="J16" s="355"/>
      <c r="K16" s="236"/>
    </row>
    <row r="17" spans="2:11" ht="15" customHeight="1">
      <c r="B17" s="239"/>
      <c r="C17" s="240"/>
      <c r="D17" s="355" t="s">
        <v>383</v>
      </c>
      <c r="E17" s="355"/>
      <c r="F17" s="355"/>
      <c r="G17" s="355"/>
      <c r="H17" s="355"/>
      <c r="I17" s="355"/>
      <c r="J17" s="355"/>
      <c r="K17" s="236"/>
    </row>
    <row r="18" spans="2:11" ht="15" customHeight="1">
      <c r="B18" s="239"/>
      <c r="C18" s="240"/>
      <c r="D18" s="355" t="s">
        <v>384</v>
      </c>
      <c r="E18" s="355"/>
      <c r="F18" s="355"/>
      <c r="G18" s="355"/>
      <c r="H18" s="355"/>
      <c r="I18" s="355"/>
      <c r="J18" s="355"/>
      <c r="K18" s="236"/>
    </row>
    <row r="19" spans="2:11" ht="15" customHeight="1">
      <c r="B19" s="239"/>
      <c r="C19" s="240"/>
      <c r="D19" s="240"/>
      <c r="E19" s="241" t="s">
        <v>80</v>
      </c>
      <c r="F19" s="355" t="s">
        <v>385</v>
      </c>
      <c r="G19" s="355"/>
      <c r="H19" s="355"/>
      <c r="I19" s="355"/>
      <c r="J19" s="355"/>
      <c r="K19" s="236"/>
    </row>
    <row r="20" spans="2:11" ht="15" customHeight="1">
      <c r="B20" s="239"/>
      <c r="C20" s="240"/>
      <c r="D20" s="240"/>
      <c r="E20" s="241" t="s">
        <v>386</v>
      </c>
      <c r="F20" s="355" t="s">
        <v>387</v>
      </c>
      <c r="G20" s="355"/>
      <c r="H20" s="355"/>
      <c r="I20" s="355"/>
      <c r="J20" s="355"/>
      <c r="K20" s="236"/>
    </row>
    <row r="21" spans="2:11" ht="15" customHeight="1">
      <c r="B21" s="239"/>
      <c r="C21" s="240"/>
      <c r="D21" s="240"/>
      <c r="E21" s="241" t="s">
        <v>388</v>
      </c>
      <c r="F21" s="355" t="s">
        <v>389</v>
      </c>
      <c r="G21" s="355"/>
      <c r="H21" s="355"/>
      <c r="I21" s="355"/>
      <c r="J21" s="355"/>
      <c r="K21" s="236"/>
    </row>
    <row r="22" spans="2:11" ht="15" customHeight="1">
      <c r="B22" s="239"/>
      <c r="C22" s="240"/>
      <c r="D22" s="240"/>
      <c r="E22" s="241" t="s">
        <v>390</v>
      </c>
      <c r="F22" s="355" t="s">
        <v>391</v>
      </c>
      <c r="G22" s="355"/>
      <c r="H22" s="355"/>
      <c r="I22" s="355"/>
      <c r="J22" s="355"/>
      <c r="K22" s="236"/>
    </row>
    <row r="23" spans="2:11" ht="15" customHeight="1">
      <c r="B23" s="239"/>
      <c r="C23" s="240"/>
      <c r="D23" s="240"/>
      <c r="E23" s="241" t="s">
        <v>392</v>
      </c>
      <c r="F23" s="355" t="s">
        <v>393</v>
      </c>
      <c r="G23" s="355"/>
      <c r="H23" s="355"/>
      <c r="I23" s="355"/>
      <c r="J23" s="355"/>
      <c r="K23" s="236"/>
    </row>
    <row r="24" spans="2:11" ht="15" customHeight="1">
      <c r="B24" s="239"/>
      <c r="C24" s="240"/>
      <c r="D24" s="240"/>
      <c r="E24" s="241" t="s">
        <v>394</v>
      </c>
      <c r="F24" s="355" t="s">
        <v>395</v>
      </c>
      <c r="G24" s="355"/>
      <c r="H24" s="355"/>
      <c r="I24" s="355"/>
      <c r="J24" s="355"/>
      <c r="K24" s="236"/>
    </row>
    <row r="25" spans="2:11" ht="12.75" customHeight="1">
      <c r="B25" s="239"/>
      <c r="C25" s="240"/>
      <c r="D25" s="240"/>
      <c r="E25" s="240"/>
      <c r="F25" s="240"/>
      <c r="G25" s="240"/>
      <c r="H25" s="240"/>
      <c r="I25" s="240"/>
      <c r="J25" s="240"/>
      <c r="K25" s="236"/>
    </row>
    <row r="26" spans="2:11" ht="15" customHeight="1">
      <c r="B26" s="239"/>
      <c r="C26" s="355" t="s">
        <v>396</v>
      </c>
      <c r="D26" s="355"/>
      <c r="E26" s="355"/>
      <c r="F26" s="355"/>
      <c r="G26" s="355"/>
      <c r="H26" s="355"/>
      <c r="I26" s="355"/>
      <c r="J26" s="355"/>
      <c r="K26" s="236"/>
    </row>
    <row r="27" spans="2:11" ht="15" customHeight="1">
      <c r="B27" s="239"/>
      <c r="C27" s="355" t="s">
        <v>397</v>
      </c>
      <c r="D27" s="355"/>
      <c r="E27" s="355"/>
      <c r="F27" s="355"/>
      <c r="G27" s="355"/>
      <c r="H27" s="355"/>
      <c r="I27" s="355"/>
      <c r="J27" s="355"/>
      <c r="K27" s="236"/>
    </row>
    <row r="28" spans="2:11" ht="15" customHeight="1">
      <c r="B28" s="239"/>
      <c r="C28" s="238"/>
      <c r="D28" s="355" t="s">
        <v>398</v>
      </c>
      <c r="E28" s="355"/>
      <c r="F28" s="355"/>
      <c r="G28" s="355"/>
      <c r="H28" s="355"/>
      <c r="I28" s="355"/>
      <c r="J28" s="355"/>
      <c r="K28" s="236"/>
    </row>
    <row r="29" spans="2:11" ht="15" customHeight="1">
      <c r="B29" s="239"/>
      <c r="C29" s="240"/>
      <c r="D29" s="355" t="s">
        <v>399</v>
      </c>
      <c r="E29" s="355"/>
      <c r="F29" s="355"/>
      <c r="G29" s="355"/>
      <c r="H29" s="355"/>
      <c r="I29" s="355"/>
      <c r="J29" s="355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55" t="s">
        <v>400</v>
      </c>
      <c r="E31" s="355"/>
      <c r="F31" s="355"/>
      <c r="G31" s="355"/>
      <c r="H31" s="355"/>
      <c r="I31" s="355"/>
      <c r="J31" s="355"/>
      <c r="K31" s="236"/>
    </row>
    <row r="32" spans="2:11" ht="15" customHeight="1">
      <c r="B32" s="239"/>
      <c r="C32" s="240"/>
      <c r="D32" s="355" t="s">
        <v>401</v>
      </c>
      <c r="E32" s="355"/>
      <c r="F32" s="355"/>
      <c r="G32" s="355"/>
      <c r="H32" s="355"/>
      <c r="I32" s="355"/>
      <c r="J32" s="355"/>
      <c r="K32" s="236"/>
    </row>
    <row r="33" spans="2:11" ht="12.75" customHeight="1">
      <c r="B33" s="239"/>
      <c r="C33" s="240"/>
      <c r="D33" s="240"/>
      <c r="E33" s="240"/>
      <c r="F33" s="240"/>
      <c r="G33" s="240"/>
      <c r="H33" s="240"/>
      <c r="I33" s="240"/>
      <c r="J33" s="240"/>
      <c r="K33" s="236"/>
    </row>
    <row r="34" spans="2:11" ht="15" customHeight="1">
      <c r="B34" s="239"/>
      <c r="C34" s="240"/>
      <c r="D34" s="355" t="s">
        <v>402</v>
      </c>
      <c r="E34" s="355"/>
      <c r="F34" s="355"/>
      <c r="G34" s="355"/>
      <c r="H34" s="355"/>
      <c r="I34" s="355"/>
      <c r="J34" s="355"/>
      <c r="K34" s="236"/>
    </row>
    <row r="35" spans="2:11" ht="15" customHeight="1">
      <c r="B35" s="239"/>
      <c r="C35" s="240"/>
      <c r="D35" s="355" t="s">
        <v>403</v>
      </c>
      <c r="E35" s="355"/>
      <c r="F35" s="355"/>
      <c r="G35" s="355"/>
      <c r="H35" s="355"/>
      <c r="I35" s="355"/>
      <c r="J35" s="355"/>
      <c r="K35" s="236"/>
    </row>
    <row r="36" spans="2:11" ht="15" customHeight="1">
      <c r="B36" s="239"/>
      <c r="C36" s="240"/>
      <c r="D36" s="355" t="s">
        <v>404</v>
      </c>
      <c r="E36" s="355"/>
      <c r="F36" s="355"/>
      <c r="G36" s="355"/>
      <c r="H36" s="355"/>
      <c r="I36" s="355"/>
      <c r="J36" s="355"/>
      <c r="K36" s="236"/>
    </row>
    <row r="37" spans="2:11" ht="15" customHeight="1">
      <c r="B37" s="239"/>
      <c r="C37" s="240"/>
      <c r="D37" s="238"/>
      <c r="E37" s="242" t="s">
        <v>115</v>
      </c>
      <c r="F37" s="238"/>
      <c r="G37" s="355" t="s">
        <v>405</v>
      </c>
      <c r="H37" s="355"/>
      <c r="I37" s="355"/>
      <c r="J37" s="355"/>
      <c r="K37" s="236"/>
    </row>
    <row r="38" spans="2:11" ht="30.75" customHeight="1">
      <c r="B38" s="239"/>
      <c r="C38" s="240"/>
      <c r="D38" s="238"/>
      <c r="E38" s="242" t="s">
        <v>406</v>
      </c>
      <c r="F38" s="238"/>
      <c r="G38" s="355" t="s">
        <v>407</v>
      </c>
      <c r="H38" s="355"/>
      <c r="I38" s="355"/>
      <c r="J38" s="355"/>
      <c r="K38" s="236"/>
    </row>
    <row r="39" spans="2:11" ht="15" customHeight="1">
      <c r="B39" s="239"/>
      <c r="C39" s="240"/>
      <c r="D39" s="238"/>
      <c r="E39" s="242" t="s">
        <v>54</v>
      </c>
      <c r="F39" s="238"/>
      <c r="G39" s="355" t="s">
        <v>408</v>
      </c>
      <c r="H39" s="355"/>
      <c r="I39" s="355"/>
      <c r="J39" s="355"/>
      <c r="K39" s="236"/>
    </row>
    <row r="40" spans="2:11" ht="15" customHeight="1">
      <c r="B40" s="239"/>
      <c r="C40" s="240"/>
      <c r="D40" s="238"/>
      <c r="E40" s="242" t="s">
        <v>116</v>
      </c>
      <c r="F40" s="238"/>
      <c r="G40" s="355" t="s">
        <v>409</v>
      </c>
      <c r="H40" s="355"/>
      <c r="I40" s="355"/>
      <c r="J40" s="355"/>
      <c r="K40" s="236"/>
    </row>
    <row r="41" spans="2:11" ht="15" customHeight="1">
      <c r="B41" s="239"/>
      <c r="C41" s="240"/>
      <c r="D41" s="238"/>
      <c r="E41" s="242" t="s">
        <v>117</v>
      </c>
      <c r="F41" s="238"/>
      <c r="G41" s="355" t="s">
        <v>410</v>
      </c>
      <c r="H41" s="355"/>
      <c r="I41" s="355"/>
      <c r="J41" s="355"/>
      <c r="K41" s="236"/>
    </row>
    <row r="42" spans="2:11" ht="15" customHeight="1">
      <c r="B42" s="239"/>
      <c r="C42" s="240"/>
      <c r="D42" s="238"/>
      <c r="E42" s="242" t="s">
        <v>118</v>
      </c>
      <c r="F42" s="238"/>
      <c r="G42" s="355" t="s">
        <v>411</v>
      </c>
      <c r="H42" s="355"/>
      <c r="I42" s="355"/>
      <c r="J42" s="355"/>
      <c r="K42" s="236"/>
    </row>
    <row r="43" spans="2:11" ht="15" customHeight="1">
      <c r="B43" s="239"/>
      <c r="C43" s="240"/>
      <c r="D43" s="238"/>
      <c r="E43" s="242" t="s">
        <v>412</v>
      </c>
      <c r="F43" s="238"/>
      <c r="G43" s="355" t="s">
        <v>413</v>
      </c>
      <c r="H43" s="355"/>
      <c r="I43" s="355"/>
      <c r="J43" s="355"/>
      <c r="K43" s="236"/>
    </row>
    <row r="44" spans="2:11" ht="15" customHeight="1">
      <c r="B44" s="239"/>
      <c r="C44" s="240"/>
      <c r="D44" s="238"/>
      <c r="E44" s="242"/>
      <c r="F44" s="238"/>
      <c r="G44" s="355" t="s">
        <v>414</v>
      </c>
      <c r="H44" s="355"/>
      <c r="I44" s="355"/>
      <c r="J44" s="355"/>
      <c r="K44" s="236"/>
    </row>
    <row r="45" spans="2:11" ht="15" customHeight="1">
      <c r="B45" s="239"/>
      <c r="C45" s="240"/>
      <c r="D45" s="238"/>
      <c r="E45" s="242" t="s">
        <v>415</v>
      </c>
      <c r="F45" s="238"/>
      <c r="G45" s="355" t="s">
        <v>416</v>
      </c>
      <c r="H45" s="355"/>
      <c r="I45" s="355"/>
      <c r="J45" s="355"/>
      <c r="K45" s="236"/>
    </row>
    <row r="46" spans="2:11" ht="15" customHeight="1">
      <c r="B46" s="239"/>
      <c r="C46" s="240"/>
      <c r="D46" s="238"/>
      <c r="E46" s="242" t="s">
        <v>120</v>
      </c>
      <c r="F46" s="238"/>
      <c r="G46" s="355" t="s">
        <v>417</v>
      </c>
      <c r="H46" s="355"/>
      <c r="I46" s="355"/>
      <c r="J46" s="355"/>
      <c r="K46" s="236"/>
    </row>
    <row r="47" spans="2:11" ht="12.75" customHeight="1">
      <c r="B47" s="239"/>
      <c r="C47" s="240"/>
      <c r="D47" s="238"/>
      <c r="E47" s="238"/>
      <c r="F47" s="238"/>
      <c r="G47" s="238"/>
      <c r="H47" s="238"/>
      <c r="I47" s="238"/>
      <c r="J47" s="238"/>
      <c r="K47" s="236"/>
    </row>
    <row r="48" spans="2:11" ht="15" customHeight="1">
      <c r="B48" s="239"/>
      <c r="C48" s="240"/>
      <c r="D48" s="355" t="s">
        <v>418</v>
      </c>
      <c r="E48" s="355"/>
      <c r="F48" s="355"/>
      <c r="G48" s="355"/>
      <c r="H48" s="355"/>
      <c r="I48" s="355"/>
      <c r="J48" s="355"/>
      <c r="K48" s="236"/>
    </row>
    <row r="49" spans="2:11" ht="15" customHeight="1">
      <c r="B49" s="239"/>
      <c r="C49" s="240"/>
      <c r="D49" s="240"/>
      <c r="E49" s="355" t="s">
        <v>419</v>
      </c>
      <c r="F49" s="355"/>
      <c r="G49" s="355"/>
      <c r="H49" s="355"/>
      <c r="I49" s="355"/>
      <c r="J49" s="355"/>
      <c r="K49" s="236"/>
    </row>
    <row r="50" spans="2:11" ht="15" customHeight="1">
      <c r="B50" s="239"/>
      <c r="C50" s="240"/>
      <c r="D50" s="240"/>
      <c r="E50" s="355" t="s">
        <v>420</v>
      </c>
      <c r="F50" s="355"/>
      <c r="G50" s="355"/>
      <c r="H50" s="355"/>
      <c r="I50" s="355"/>
      <c r="J50" s="355"/>
      <c r="K50" s="236"/>
    </row>
    <row r="51" spans="2:11" ht="15" customHeight="1">
      <c r="B51" s="239"/>
      <c r="C51" s="240"/>
      <c r="D51" s="240"/>
      <c r="E51" s="355" t="s">
        <v>421</v>
      </c>
      <c r="F51" s="355"/>
      <c r="G51" s="355"/>
      <c r="H51" s="355"/>
      <c r="I51" s="355"/>
      <c r="J51" s="355"/>
      <c r="K51" s="236"/>
    </row>
    <row r="52" spans="2:11" ht="15" customHeight="1">
      <c r="B52" s="239"/>
      <c r="C52" s="240"/>
      <c r="D52" s="355" t="s">
        <v>422</v>
      </c>
      <c r="E52" s="355"/>
      <c r="F52" s="355"/>
      <c r="G52" s="355"/>
      <c r="H52" s="355"/>
      <c r="I52" s="355"/>
      <c r="J52" s="355"/>
      <c r="K52" s="236"/>
    </row>
    <row r="53" spans="2:11" ht="25.5" customHeight="1">
      <c r="B53" s="235"/>
      <c r="C53" s="354" t="s">
        <v>423</v>
      </c>
      <c r="D53" s="354"/>
      <c r="E53" s="354"/>
      <c r="F53" s="354"/>
      <c r="G53" s="354"/>
      <c r="H53" s="354"/>
      <c r="I53" s="354"/>
      <c r="J53" s="354"/>
      <c r="K53" s="236"/>
    </row>
    <row r="54" spans="2:11" ht="5.25" customHeight="1">
      <c r="B54" s="235"/>
      <c r="C54" s="237"/>
      <c r="D54" s="237"/>
      <c r="E54" s="237"/>
      <c r="F54" s="237"/>
      <c r="G54" s="237"/>
      <c r="H54" s="237"/>
      <c r="I54" s="237"/>
      <c r="J54" s="237"/>
      <c r="K54" s="236"/>
    </row>
    <row r="55" spans="2:11" ht="15" customHeight="1">
      <c r="B55" s="235"/>
      <c r="C55" s="355" t="s">
        <v>424</v>
      </c>
      <c r="D55" s="355"/>
      <c r="E55" s="355"/>
      <c r="F55" s="355"/>
      <c r="G55" s="355"/>
      <c r="H55" s="355"/>
      <c r="I55" s="355"/>
      <c r="J55" s="355"/>
      <c r="K55" s="236"/>
    </row>
    <row r="56" spans="2:11" ht="15" customHeight="1">
      <c r="B56" s="235"/>
      <c r="C56" s="355" t="s">
        <v>425</v>
      </c>
      <c r="D56" s="355"/>
      <c r="E56" s="355"/>
      <c r="F56" s="355"/>
      <c r="G56" s="355"/>
      <c r="H56" s="355"/>
      <c r="I56" s="355"/>
      <c r="J56" s="355"/>
      <c r="K56" s="236"/>
    </row>
    <row r="57" spans="2:11" ht="12.75" customHeight="1">
      <c r="B57" s="235"/>
      <c r="C57" s="238"/>
      <c r="D57" s="238"/>
      <c r="E57" s="238"/>
      <c r="F57" s="238"/>
      <c r="G57" s="238"/>
      <c r="H57" s="238"/>
      <c r="I57" s="238"/>
      <c r="J57" s="238"/>
      <c r="K57" s="236"/>
    </row>
    <row r="58" spans="2:11" ht="15" customHeight="1">
      <c r="B58" s="235"/>
      <c r="C58" s="355" t="s">
        <v>426</v>
      </c>
      <c r="D58" s="355"/>
      <c r="E58" s="355"/>
      <c r="F58" s="355"/>
      <c r="G58" s="355"/>
      <c r="H58" s="355"/>
      <c r="I58" s="355"/>
      <c r="J58" s="355"/>
      <c r="K58" s="236"/>
    </row>
    <row r="59" spans="2:11" ht="15" customHeight="1">
      <c r="B59" s="235"/>
      <c r="C59" s="240"/>
      <c r="D59" s="355" t="s">
        <v>427</v>
      </c>
      <c r="E59" s="355"/>
      <c r="F59" s="355"/>
      <c r="G59" s="355"/>
      <c r="H59" s="355"/>
      <c r="I59" s="355"/>
      <c r="J59" s="355"/>
      <c r="K59" s="236"/>
    </row>
    <row r="60" spans="2:11" ht="15" customHeight="1">
      <c r="B60" s="235"/>
      <c r="C60" s="240"/>
      <c r="D60" s="355" t="s">
        <v>428</v>
      </c>
      <c r="E60" s="355"/>
      <c r="F60" s="355"/>
      <c r="G60" s="355"/>
      <c r="H60" s="355"/>
      <c r="I60" s="355"/>
      <c r="J60" s="355"/>
      <c r="K60" s="236"/>
    </row>
    <row r="61" spans="2:11" ht="15" customHeight="1">
      <c r="B61" s="235"/>
      <c r="C61" s="240"/>
      <c r="D61" s="355" t="s">
        <v>429</v>
      </c>
      <c r="E61" s="355"/>
      <c r="F61" s="355"/>
      <c r="G61" s="355"/>
      <c r="H61" s="355"/>
      <c r="I61" s="355"/>
      <c r="J61" s="355"/>
      <c r="K61" s="236"/>
    </row>
    <row r="62" spans="2:11" ht="15" customHeight="1">
      <c r="B62" s="235"/>
      <c r="C62" s="240"/>
      <c r="D62" s="355" t="s">
        <v>430</v>
      </c>
      <c r="E62" s="355"/>
      <c r="F62" s="355"/>
      <c r="G62" s="355"/>
      <c r="H62" s="355"/>
      <c r="I62" s="355"/>
      <c r="J62" s="355"/>
      <c r="K62" s="236"/>
    </row>
    <row r="63" spans="2:11" ht="15" customHeight="1">
      <c r="B63" s="235"/>
      <c r="C63" s="240"/>
      <c r="D63" s="357" t="s">
        <v>431</v>
      </c>
      <c r="E63" s="357"/>
      <c r="F63" s="357"/>
      <c r="G63" s="357"/>
      <c r="H63" s="357"/>
      <c r="I63" s="357"/>
      <c r="J63" s="357"/>
      <c r="K63" s="236"/>
    </row>
    <row r="64" spans="2:11" ht="15" customHeight="1">
      <c r="B64" s="235"/>
      <c r="C64" s="240"/>
      <c r="D64" s="355" t="s">
        <v>432</v>
      </c>
      <c r="E64" s="355"/>
      <c r="F64" s="355"/>
      <c r="G64" s="355"/>
      <c r="H64" s="355"/>
      <c r="I64" s="355"/>
      <c r="J64" s="355"/>
      <c r="K64" s="236"/>
    </row>
    <row r="65" spans="2:11" ht="12.75" customHeight="1">
      <c r="B65" s="235"/>
      <c r="C65" s="240"/>
      <c r="D65" s="240"/>
      <c r="E65" s="243"/>
      <c r="F65" s="240"/>
      <c r="G65" s="240"/>
      <c r="H65" s="240"/>
      <c r="I65" s="240"/>
      <c r="J65" s="240"/>
      <c r="K65" s="236"/>
    </row>
    <row r="66" spans="2:11" ht="15" customHeight="1">
      <c r="B66" s="235"/>
      <c r="C66" s="240"/>
      <c r="D66" s="355" t="s">
        <v>433</v>
      </c>
      <c r="E66" s="355"/>
      <c r="F66" s="355"/>
      <c r="G66" s="355"/>
      <c r="H66" s="355"/>
      <c r="I66" s="355"/>
      <c r="J66" s="355"/>
      <c r="K66" s="236"/>
    </row>
    <row r="67" spans="2:11" ht="15" customHeight="1">
      <c r="B67" s="235"/>
      <c r="C67" s="240"/>
      <c r="D67" s="357" t="s">
        <v>434</v>
      </c>
      <c r="E67" s="357"/>
      <c r="F67" s="357"/>
      <c r="G67" s="357"/>
      <c r="H67" s="357"/>
      <c r="I67" s="357"/>
      <c r="J67" s="357"/>
      <c r="K67" s="236"/>
    </row>
    <row r="68" spans="2:11" ht="15" customHeight="1">
      <c r="B68" s="235"/>
      <c r="C68" s="240"/>
      <c r="D68" s="355" t="s">
        <v>435</v>
      </c>
      <c r="E68" s="355"/>
      <c r="F68" s="355"/>
      <c r="G68" s="355"/>
      <c r="H68" s="355"/>
      <c r="I68" s="355"/>
      <c r="J68" s="355"/>
      <c r="K68" s="236"/>
    </row>
    <row r="69" spans="2:11" ht="15" customHeight="1">
      <c r="B69" s="235"/>
      <c r="C69" s="240"/>
      <c r="D69" s="355" t="s">
        <v>436</v>
      </c>
      <c r="E69" s="355"/>
      <c r="F69" s="355"/>
      <c r="G69" s="355"/>
      <c r="H69" s="355"/>
      <c r="I69" s="355"/>
      <c r="J69" s="355"/>
      <c r="K69" s="236"/>
    </row>
    <row r="70" spans="2:11" ht="15" customHeight="1">
      <c r="B70" s="235"/>
      <c r="C70" s="240"/>
      <c r="D70" s="355" t="s">
        <v>437</v>
      </c>
      <c r="E70" s="355"/>
      <c r="F70" s="355"/>
      <c r="G70" s="355"/>
      <c r="H70" s="355"/>
      <c r="I70" s="355"/>
      <c r="J70" s="355"/>
      <c r="K70" s="236"/>
    </row>
    <row r="71" spans="2:11" ht="15" customHeight="1">
      <c r="B71" s="235"/>
      <c r="C71" s="240"/>
      <c r="D71" s="355" t="s">
        <v>438</v>
      </c>
      <c r="E71" s="355"/>
      <c r="F71" s="355"/>
      <c r="G71" s="355"/>
      <c r="H71" s="355"/>
      <c r="I71" s="355"/>
      <c r="J71" s="355"/>
      <c r="K71" s="236"/>
    </row>
    <row r="72" spans="2:11" ht="12.7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8"/>
    </row>
    <row r="74" spans="2:11" ht="18.75" customHeight="1">
      <c r="B74" s="248"/>
      <c r="C74" s="248"/>
      <c r="D74" s="248"/>
      <c r="E74" s="248"/>
      <c r="F74" s="248"/>
      <c r="G74" s="248"/>
      <c r="H74" s="248"/>
      <c r="I74" s="248"/>
      <c r="J74" s="248"/>
      <c r="K74" s="248"/>
    </row>
    <row r="75" spans="2:11" ht="7.5" customHeight="1">
      <c r="B75" s="249"/>
      <c r="C75" s="250"/>
      <c r="D75" s="250"/>
      <c r="E75" s="250"/>
      <c r="F75" s="250"/>
      <c r="G75" s="250"/>
      <c r="H75" s="250"/>
      <c r="I75" s="250"/>
      <c r="J75" s="250"/>
      <c r="K75" s="251"/>
    </row>
    <row r="76" spans="2:11" ht="45" customHeight="1">
      <c r="B76" s="252"/>
      <c r="C76" s="358" t="s">
        <v>89</v>
      </c>
      <c r="D76" s="358"/>
      <c r="E76" s="358"/>
      <c r="F76" s="358"/>
      <c r="G76" s="358"/>
      <c r="H76" s="358"/>
      <c r="I76" s="358"/>
      <c r="J76" s="358"/>
      <c r="K76" s="253"/>
    </row>
    <row r="77" spans="2:11" ht="17.25" customHeight="1">
      <c r="B77" s="252"/>
      <c r="C77" s="254" t="s">
        <v>439</v>
      </c>
      <c r="D77" s="254"/>
      <c r="E77" s="254"/>
      <c r="F77" s="254" t="s">
        <v>440</v>
      </c>
      <c r="G77" s="255"/>
      <c r="H77" s="254" t="s">
        <v>116</v>
      </c>
      <c r="I77" s="254" t="s">
        <v>58</v>
      </c>
      <c r="J77" s="254" t="s">
        <v>441</v>
      </c>
      <c r="K77" s="253"/>
    </row>
    <row r="78" spans="2:11" ht="17.25" customHeight="1">
      <c r="B78" s="252"/>
      <c r="C78" s="256" t="s">
        <v>442</v>
      </c>
      <c r="D78" s="256"/>
      <c r="E78" s="256"/>
      <c r="F78" s="257" t="s">
        <v>443</v>
      </c>
      <c r="G78" s="258"/>
      <c r="H78" s="256"/>
      <c r="I78" s="256"/>
      <c r="J78" s="256" t="s">
        <v>444</v>
      </c>
      <c r="K78" s="253"/>
    </row>
    <row r="79" spans="2:11" ht="5.25" customHeight="1">
      <c r="B79" s="252"/>
      <c r="C79" s="259"/>
      <c r="D79" s="259"/>
      <c r="E79" s="259"/>
      <c r="F79" s="259"/>
      <c r="G79" s="260"/>
      <c r="H79" s="259"/>
      <c r="I79" s="259"/>
      <c r="J79" s="259"/>
      <c r="K79" s="253"/>
    </row>
    <row r="80" spans="2:11" ht="15" customHeight="1">
      <c r="B80" s="252"/>
      <c r="C80" s="242" t="s">
        <v>54</v>
      </c>
      <c r="D80" s="259"/>
      <c r="E80" s="259"/>
      <c r="F80" s="261" t="s">
        <v>445</v>
      </c>
      <c r="G80" s="260"/>
      <c r="H80" s="242" t="s">
        <v>446</v>
      </c>
      <c r="I80" s="242" t="s">
        <v>447</v>
      </c>
      <c r="J80" s="242">
        <v>20</v>
      </c>
      <c r="K80" s="253"/>
    </row>
    <row r="81" spans="2:11" ht="15" customHeight="1">
      <c r="B81" s="252"/>
      <c r="C81" s="242" t="s">
        <v>448</v>
      </c>
      <c r="D81" s="242"/>
      <c r="E81" s="242"/>
      <c r="F81" s="261" t="s">
        <v>445</v>
      </c>
      <c r="G81" s="260"/>
      <c r="H81" s="242" t="s">
        <v>449</v>
      </c>
      <c r="I81" s="242" t="s">
        <v>447</v>
      </c>
      <c r="J81" s="242">
        <v>120</v>
      </c>
      <c r="K81" s="253"/>
    </row>
    <row r="82" spans="2:11" ht="15" customHeight="1">
      <c r="B82" s="262"/>
      <c r="C82" s="242" t="s">
        <v>450</v>
      </c>
      <c r="D82" s="242"/>
      <c r="E82" s="242"/>
      <c r="F82" s="261" t="s">
        <v>451</v>
      </c>
      <c r="G82" s="260"/>
      <c r="H82" s="242" t="s">
        <v>452</v>
      </c>
      <c r="I82" s="242" t="s">
        <v>447</v>
      </c>
      <c r="J82" s="242">
        <v>50</v>
      </c>
      <c r="K82" s="253"/>
    </row>
    <row r="83" spans="2:11" ht="15" customHeight="1">
      <c r="B83" s="262"/>
      <c r="C83" s="242" t="s">
        <v>453</v>
      </c>
      <c r="D83" s="242"/>
      <c r="E83" s="242"/>
      <c r="F83" s="261" t="s">
        <v>445</v>
      </c>
      <c r="G83" s="260"/>
      <c r="H83" s="242" t="s">
        <v>454</v>
      </c>
      <c r="I83" s="242" t="s">
        <v>455</v>
      </c>
      <c r="J83" s="242"/>
      <c r="K83" s="253"/>
    </row>
    <row r="84" spans="2:11" ht="15" customHeight="1">
      <c r="B84" s="262"/>
      <c r="C84" s="263" t="s">
        <v>456</v>
      </c>
      <c r="D84" s="263"/>
      <c r="E84" s="263"/>
      <c r="F84" s="264" t="s">
        <v>451</v>
      </c>
      <c r="G84" s="263"/>
      <c r="H84" s="263" t="s">
        <v>457</v>
      </c>
      <c r="I84" s="263" t="s">
        <v>447</v>
      </c>
      <c r="J84" s="263">
        <v>15</v>
      </c>
      <c r="K84" s="253"/>
    </row>
    <row r="85" spans="2:11" ht="15" customHeight="1">
      <c r="B85" s="262"/>
      <c r="C85" s="263" t="s">
        <v>458</v>
      </c>
      <c r="D85" s="263"/>
      <c r="E85" s="263"/>
      <c r="F85" s="264" t="s">
        <v>451</v>
      </c>
      <c r="G85" s="263"/>
      <c r="H85" s="263" t="s">
        <v>459</v>
      </c>
      <c r="I85" s="263" t="s">
        <v>447</v>
      </c>
      <c r="J85" s="263">
        <v>15</v>
      </c>
      <c r="K85" s="253"/>
    </row>
    <row r="86" spans="2:11" ht="15" customHeight="1">
      <c r="B86" s="262"/>
      <c r="C86" s="263" t="s">
        <v>460</v>
      </c>
      <c r="D86" s="263"/>
      <c r="E86" s="263"/>
      <c r="F86" s="264" t="s">
        <v>451</v>
      </c>
      <c r="G86" s="263"/>
      <c r="H86" s="263" t="s">
        <v>461</v>
      </c>
      <c r="I86" s="263" t="s">
        <v>447</v>
      </c>
      <c r="J86" s="263">
        <v>20</v>
      </c>
      <c r="K86" s="253"/>
    </row>
    <row r="87" spans="2:11" ht="15" customHeight="1">
      <c r="B87" s="262"/>
      <c r="C87" s="263" t="s">
        <v>462</v>
      </c>
      <c r="D87" s="263"/>
      <c r="E87" s="263"/>
      <c r="F87" s="264" t="s">
        <v>451</v>
      </c>
      <c r="G87" s="263"/>
      <c r="H87" s="263" t="s">
        <v>463</v>
      </c>
      <c r="I87" s="263" t="s">
        <v>447</v>
      </c>
      <c r="J87" s="263">
        <v>20</v>
      </c>
      <c r="K87" s="253"/>
    </row>
    <row r="88" spans="2:11" ht="15" customHeight="1">
      <c r="B88" s="262"/>
      <c r="C88" s="242" t="s">
        <v>464</v>
      </c>
      <c r="D88" s="242"/>
      <c r="E88" s="242"/>
      <c r="F88" s="261" t="s">
        <v>451</v>
      </c>
      <c r="G88" s="260"/>
      <c r="H88" s="242" t="s">
        <v>465</v>
      </c>
      <c r="I88" s="242" t="s">
        <v>447</v>
      </c>
      <c r="J88" s="242">
        <v>50</v>
      </c>
      <c r="K88" s="253"/>
    </row>
    <row r="89" spans="2:11" ht="15" customHeight="1">
      <c r="B89" s="262"/>
      <c r="C89" s="242" t="s">
        <v>466</v>
      </c>
      <c r="D89" s="242"/>
      <c r="E89" s="242"/>
      <c r="F89" s="261" t="s">
        <v>451</v>
      </c>
      <c r="G89" s="260"/>
      <c r="H89" s="242" t="s">
        <v>467</v>
      </c>
      <c r="I89" s="242" t="s">
        <v>447</v>
      </c>
      <c r="J89" s="242">
        <v>20</v>
      </c>
      <c r="K89" s="253"/>
    </row>
    <row r="90" spans="2:11" ht="15" customHeight="1">
      <c r="B90" s="262"/>
      <c r="C90" s="242" t="s">
        <v>468</v>
      </c>
      <c r="D90" s="242"/>
      <c r="E90" s="242"/>
      <c r="F90" s="261" t="s">
        <v>451</v>
      </c>
      <c r="G90" s="260"/>
      <c r="H90" s="242" t="s">
        <v>469</v>
      </c>
      <c r="I90" s="242" t="s">
        <v>447</v>
      </c>
      <c r="J90" s="242">
        <v>20</v>
      </c>
      <c r="K90" s="253"/>
    </row>
    <row r="91" spans="2:11" ht="15" customHeight="1">
      <c r="B91" s="262"/>
      <c r="C91" s="242" t="s">
        <v>470</v>
      </c>
      <c r="D91" s="242"/>
      <c r="E91" s="242"/>
      <c r="F91" s="261" t="s">
        <v>451</v>
      </c>
      <c r="G91" s="260"/>
      <c r="H91" s="242" t="s">
        <v>471</v>
      </c>
      <c r="I91" s="242" t="s">
        <v>447</v>
      </c>
      <c r="J91" s="242">
        <v>50</v>
      </c>
      <c r="K91" s="253"/>
    </row>
    <row r="92" spans="2:11" ht="15" customHeight="1">
      <c r="B92" s="262"/>
      <c r="C92" s="242" t="s">
        <v>472</v>
      </c>
      <c r="D92" s="242"/>
      <c r="E92" s="242"/>
      <c r="F92" s="261" t="s">
        <v>451</v>
      </c>
      <c r="G92" s="260"/>
      <c r="H92" s="242" t="s">
        <v>472</v>
      </c>
      <c r="I92" s="242" t="s">
        <v>447</v>
      </c>
      <c r="J92" s="242">
        <v>50</v>
      </c>
      <c r="K92" s="253"/>
    </row>
    <row r="93" spans="2:11" ht="15" customHeight="1">
      <c r="B93" s="262"/>
      <c r="C93" s="242" t="s">
        <v>121</v>
      </c>
      <c r="D93" s="242"/>
      <c r="E93" s="242"/>
      <c r="F93" s="261" t="s">
        <v>451</v>
      </c>
      <c r="G93" s="260"/>
      <c r="H93" s="242" t="s">
        <v>473</v>
      </c>
      <c r="I93" s="242" t="s">
        <v>447</v>
      </c>
      <c r="J93" s="242">
        <v>255</v>
      </c>
      <c r="K93" s="253"/>
    </row>
    <row r="94" spans="2:11" ht="15" customHeight="1">
      <c r="B94" s="262"/>
      <c r="C94" s="242" t="s">
        <v>474</v>
      </c>
      <c r="D94" s="242"/>
      <c r="E94" s="242"/>
      <c r="F94" s="261" t="s">
        <v>445</v>
      </c>
      <c r="G94" s="260"/>
      <c r="H94" s="242" t="s">
        <v>475</v>
      </c>
      <c r="I94" s="242" t="s">
        <v>476</v>
      </c>
      <c r="J94" s="242"/>
      <c r="K94" s="253"/>
    </row>
    <row r="95" spans="2:11" ht="15" customHeight="1">
      <c r="B95" s="262"/>
      <c r="C95" s="242" t="s">
        <v>477</v>
      </c>
      <c r="D95" s="242"/>
      <c r="E95" s="242"/>
      <c r="F95" s="261" t="s">
        <v>445</v>
      </c>
      <c r="G95" s="260"/>
      <c r="H95" s="242" t="s">
        <v>478</v>
      </c>
      <c r="I95" s="242" t="s">
        <v>479</v>
      </c>
      <c r="J95" s="242"/>
      <c r="K95" s="253"/>
    </row>
    <row r="96" spans="2:11" ht="15" customHeight="1">
      <c r="B96" s="262"/>
      <c r="C96" s="242" t="s">
        <v>480</v>
      </c>
      <c r="D96" s="242"/>
      <c r="E96" s="242"/>
      <c r="F96" s="261" t="s">
        <v>445</v>
      </c>
      <c r="G96" s="260"/>
      <c r="H96" s="242" t="s">
        <v>480</v>
      </c>
      <c r="I96" s="242" t="s">
        <v>479</v>
      </c>
      <c r="J96" s="242"/>
      <c r="K96" s="253"/>
    </row>
    <row r="97" spans="2:11" ht="15" customHeight="1">
      <c r="B97" s="262"/>
      <c r="C97" s="242" t="s">
        <v>39</v>
      </c>
      <c r="D97" s="242"/>
      <c r="E97" s="242"/>
      <c r="F97" s="261" t="s">
        <v>445</v>
      </c>
      <c r="G97" s="260"/>
      <c r="H97" s="242" t="s">
        <v>481</v>
      </c>
      <c r="I97" s="242" t="s">
        <v>479</v>
      </c>
      <c r="J97" s="242"/>
      <c r="K97" s="253"/>
    </row>
    <row r="98" spans="2:11" ht="15" customHeight="1">
      <c r="B98" s="262"/>
      <c r="C98" s="242" t="s">
        <v>49</v>
      </c>
      <c r="D98" s="242"/>
      <c r="E98" s="242"/>
      <c r="F98" s="261" t="s">
        <v>445</v>
      </c>
      <c r="G98" s="260"/>
      <c r="H98" s="242" t="s">
        <v>482</v>
      </c>
      <c r="I98" s="242" t="s">
        <v>479</v>
      </c>
      <c r="J98" s="242"/>
      <c r="K98" s="253"/>
    </row>
    <row r="99" spans="2:11" ht="1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18.75" customHeight="1">
      <c r="B100" s="268"/>
      <c r="C100" s="269"/>
      <c r="D100" s="269"/>
      <c r="E100" s="269"/>
      <c r="F100" s="269"/>
      <c r="G100" s="269"/>
      <c r="H100" s="269"/>
      <c r="I100" s="269"/>
      <c r="J100" s="269"/>
      <c r="K100" s="268"/>
    </row>
    <row r="101" spans="2:11" ht="18.75" customHeight="1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</row>
    <row r="102" spans="2:11" ht="7.5" customHeight="1">
      <c r="B102" s="249"/>
      <c r="C102" s="250"/>
      <c r="D102" s="250"/>
      <c r="E102" s="250"/>
      <c r="F102" s="250"/>
      <c r="G102" s="250"/>
      <c r="H102" s="250"/>
      <c r="I102" s="250"/>
      <c r="J102" s="250"/>
      <c r="K102" s="251"/>
    </row>
    <row r="103" spans="2:11" ht="45" customHeight="1">
      <c r="B103" s="252"/>
      <c r="C103" s="358" t="s">
        <v>483</v>
      </c>
      <c r="D103" s="358"/>
      <c r="E103" s="358"/>
      <c r="F103" s="358"/>
      <c r="G103" s="358"/>
      <c r="H103" s="358"/>
      <c r="I103" s="358"/>
      <c r="J103" s="358"/>
      <c r="K103" s="253"/>
    </row>
    <row r="104" spans="2:11" ht="17.25" customHeight="1">
      <c r="B104" s="252"/>
      <c r="C104" s="254" t="s">
        <v>439</v>
      </c>
      <c r="D104" s="254"/>
      <c r="E104" s="254"/>
      <c r="F104" s="254" t="s">
        <v>440</v>
      </c>
      <c r="G104" s="255"/>
      <c r="H104" s="254" t="s">
        <v>116</v>
      </c>
      <c r="I104" s="254" t="s">
        <v>58</v>
      </c>
      <c r="J104" s="254" t="s">
        <v>441</v>
      </c>
      <c r="K104" s="253"/>
    </row>
    <row r="105" spans="2:11" ht="17.25" customHeight="1">
      <c r="B105" s="252"/>
      <c r="C105" s="256" t="s">
        <v>442</v>
      </c>
      <c r="D105" s="256"/>
      <c r="E105" s="256"/>
      <c r="F105" s="257" t="s">
        <v>443</v>
      </c>
      <c r="G105" s="258"/>
      <c r="H105" s="256"/>
      <c r="I105" s="256"/>
      <c r="J105" s="256" t="s">
        <v>444</v>
      </c>
      <c r="K105" s="253"/>
    </row>
    <row r="106" spans="2:11" ht="5.25" customHeight="1">
      <c r="B106" s="252"/>
      <c r="C106" s="254"/>
      <c r="D106" s="254"/>
      <c r="E106" s="254"/>
      <c r="F106" s="254"/>
      <c r="G106" s="270"/>
      <c r="H106" s="254"/>
      <c r="I106" s="254"/>
      <c r="J106" s="254"/>
      <c r="K106" s="253"/>
    </row>
    <row r="107" spans="2:11" ht="15" customHeight="1">
      <c r="B107" s="252"/>
      <c r="C107" s="242" t="s">
        <v>54</v>
      </c>
      <c r="D107" s="259"/>
      <c r="E107" s="259"/>
      <c r="F107" s="261" t="s">
        <v>445</v>
      </c>
      <c r="G107" s="270"/>
      <c r="H107" s="242" t="s">
        <v>484</v>
      </c>
      <c r="I107" s="242" t="s">
        <v>447</v>
      </c>
      <c r="J107" s="242">
        <v>20</v>
      </c>
      <c r="K107" s="253"/>
    </row>
    <row r="108" spans="2:11" ht="15" customHeight="1">
      <c r="B108" s="252"/>
      <c r="C108" s="242" t="s">
        <v>448</v>
      </c>
      <c r="D108" s="242"/>
      <c r="E108" s="242"/>
      <c r="F108" s="261" t="s">
        <v>445</v>
      </c>
      <c r="G108" s="242"/>
      <c r="H108" s="242" t="s">
        <v>484</v>
      </c>
      <c r="I108" s="242" t="s">
        <v>447</v>
      </c>
      <c r="J108" s="242">
        <v>120</v>
      </c>
      <c r="K108" s="253"/>
    </row>
    <row r="109" spans="2:11" ht="15" customHeight="1">
      <c r="B109" s="262"/>
      <c r="C109" s="242" t="s">
        <v>450</v>
      </c>
      <c r="D109" s="242"/>
      <c r="E109" s="242"/>
      <c r="F109" s="261" t="s">
        <v>451</v>
      </c>
      <c r="G109" s="242"/>
      <c r="H109" s="242" t="s">
        <v>484</v>
      </c>
      <c r="I109" s="242" t="s">
        <v>447</v>
      </c>
      <c r="J109" s="242">
        <v>50</v>
      </c>
      <c r="K109" s="253"/>
    </row>
    <row r="110" spans="2:11" ht="15" customHeight="1">
      <c r="B110" s="262"/>
      <c r="C110" s="242" t="s">
        <v>453</v>
      </c>
      <c r="D110" s="242"/>
      <c r="E110" s="242"/>
      <c r="F110" s="261" t="s">
        <v>445</v>
      </c>
      <c r="G110" s="242"/>
      <c r="H110" s="242" t="s">
        <v>484</v>
      </c>
      <c r="I110" s="242" t="s">
        <v>455</v>
      </c>
      <c r="J110" s="242"/>
      <c r="K110" s="253"/>
    </row>
    <row r="111" spans="2:11" ht="15" customHeight="1">
      <c r="B111" s="262"/>
      <c r="C111" s="242" t="s">
        <v>464</v>
      </c>
      <c r="D111" s="242"/>
      <c r="E111" s="242"/>
      <c r="F111" s="261" t="s">
        <v>451</v>
      </c>
      <c r="G111" s="242"/>
      <c r="H111" s="242" t="s">
        <v>484</v>
      </c>
      <c r="I111" s="242" t="s">
        <v>447</v>
      </c>
      <c r="J111" s="242">
        <v>50</v>
      </c>
      <c r="K111" s="253"/>
    </row>
    <row r="112" spans="2:11" ht="15" customHeight="1">
      <c r="B112" s="262"/>
      <c r="C112" s="242" t="s">
        <v>472</v>
      </c>
      <c r="D112" s="242"/>
      <c r="E112" s="242"/>
      <c r="F112" s="261" t="s">
        <v>451</v>
      </c>
      <c r="G112" s="242"/>
      <c r="H112" s="242" t="s">
        <v>484</v>
      </c>
      <c r="I112" s="242" t="s">
        <v>447</v>
      </c>
      <c r="J112" s="242">
        <v>50</v>
      </c>
      <c r="K112" s="253"/>
    </row>
    <row r="113" spans="2:11" ht="15" customHeight="1">
      <c r="B113" s="262"/>
      <c r="C113" s="242" t="s">
        <v>470</v>
      </c>
      <c r="D113" s="242"/>
      <c r="E113" s="242"/>
      <c r="F113" s="261" t="s">
        <v>451</v>
      </c>
      <c r="G113" s="242"/>
      <c r="H113" s="242" t="s">
        <v>484</v>
      </c>
      <c r="I113" s="242" t="s">
        <v>447</v>
      </c>
      <c r="J113" s="242">
        <v>50</v>
      </c>
      <c r="K113" s="253"/>
    </row>
    <row r="114" spans="2:11" ht="15" customHeight="1">
      <c r="B114" s="262"/>
      <c r="C114" s="242" t="s">
        <v>54</v>
      </c>
      <c r="D114" s="242"/>
      <c r="E114" s="242"/>
      <c r="F114" s="261" t="s">
        <v>445</v>
      </c>
      <c r="G114" s="242"/>
      <c r="H114" s="242" t="s">
        <v>485</v>
      </c>
      <c r="I114" s="242" t="s">
        <v>447</v>
      </c>
      <c r="J114" s="242">
        <v>20</v>
      </c>
      <c r="K114" s="253"/>
    </row>
    <row r="115" spans="2:11" ht="15" customHeight="1">
      <c r="B115" s="262"/>
      <c r="C115" s="242" t="s">
        <v>486</v>
      </c>
      <c r="D115" s="242"/>
      <c r="E115" s="242"/>
      <c r="F115" s="261" t="s">
        <v>445</v>
      </c>
      <c r="G115" s="242"/>
      <c r="H115" s="242" t="s">
        <v>487</v>
      </c>
      <c r="I115" s="242" t="s">
        <v>447</v>
      </c>
      <c r="J115" s="242">
        <v>120</v>
      </c>
      <c r="K115" s="253"/>
    </row>
    <row r="116" spans="2:11" ht="15" customHeight="1">
      <c r="B116" s="262"/>
      <c r="C116" s="242" t="s">
        <v>39</v>
      </c>
      <c r="D116" s="242"/>
      <c r="E116" s="242"/>
      <c r="F116" s="261" t="s">
        <v>445</v>
      </c>
      <c r="G116" s="242"/>
      <c r="H116" s="242" t="s">
        <v>488</v>
      </c>
      <c r="I116" s="242" t="s">
        <v>479</v>
      </c>
      <c r="J116" s="242"/>
      <c r="K116" s="253"/>
    </row>
    <row r="117" spans="2:11" ht="15" customHeight="1">
      <c r="B117" s="262"/>
      <c r="C117" s="242" t="s">
        <v>49</v>
      </c>
      <c r="D117" s="242"/>
      <c r="E117" s="242"/>
      <c r="F117" s="261" t="s">
        <v>445</v>
      </c>
      <c r="G117" s="242"/>
      <c r="H117" s="242" t="s">
        <v>489</v>
      </c>
      <c r="I117" s="242" t="s">
        <v>479</v>
      </c>
      <c r="J117" s="242"/>
      <c r="K117" s="253"/>
    </row>
    <row r="118" spans="2:11" ht="15" customHeight="1">
      <c r="B118" s="262"/>
      <c r="C118" s="242" t="s">
        <v>58</v>
      </c>
      <c r="D118" s="242"/>
      <c r="E118" s="242"/>
      <c r="F118" s="261" t="s">
        <v>445</v>
      </c>
      <c r="G118" s="242"/>
      <c r="H118" s="242" t="s">
        <v>490</v>
      </c>
      <c r="I118" s="242" t="s">
        <v>491</v>
      </c>
      <c r="J118" s="242"/>
      <c r="K118" s="253"/>
    </row>
    <row r="119" spans="2:11" ht="15" customHeight="1">
      <c r="B119" s="265"/>
      <c r="C119" s="271"/>
      <c r="D119" s="271"/>
      <c r="E119" s="271"/>
      <c r="F119" s="271"/>
      <c r="G119" s="271"/>
      <c r="H119" s="271"/>
      <c r="I119" s="271"/>
      <c r="J119" s="271"/>
      <c r="K119" s="267"/>
    </row>
    <row r="120" spans="2:11" ht="18.75" customHeight="1">
      <c r="B120" s="272"/>
      <c r="C120" s="238"/>
      <c r="D120" s="238"/>
      <c r="E120" s="238"/>
      <c r="F120" s="273"/>
      <c r="G120" s="238"/>
      <c r="H120" s="238"/>
      <c r="I120" s="238"/>
      <c r="J120" s="238"/>
      <c r="K120" s="272"/>
    </row>
    <row r="121" spans="2:11" ht="18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2:11" ht="7.5" customHeight="1">
      <c r="B122" s="274"/>
      <c r="C122" s="275"/>
      <c r="D122" s="275"/>
      <c r="E122" s="275"/>
      <c r="F122" s="275"/>
      <c r="G122" s="275"/>
      <c r="H122" s="275"/>
      <c r="I122" s="275"/>
      <c r="J122" s="275"/>
      <c r="K122" s="276"/>
    </row>
    <row r="123" spans="2:11" ht="45" customHeight="1">
      <c r="B123" s="277"/>
      <c r="C123" s="353" t="s">
        <v>492</v>
      </c>
      <c r="D123" s="353"/>
      <c r="E123" s="353"/>
      <c r="F123" s="353"/>
      <c r="G123" s="353"/>
      <c r="H123" s="353"/>
      <c r="I123" s="353"/>
      <c r="J123" s="353"/>
      <c r="K123" s="278"/>
    </row>
    <row r="124" spans="2:11" ht="17.25" customHeight="1">
      <c r="B124" s="279"/>
      <c r="C124" s="254" t="s">
        <v>439</v>
      </c>
      <c r="D124" s="254"/>
      <c r="E124" s="254"/>
      <c r="F124" s="254" t="s">
        <v>440</v>
      </c>
      <c r="G124" s="255"/>
      <c r="H124" s="254" t="s">
        <v>116</v>
      </c>
      <c r="I124" s="254" t="s">
        <v>58</v>
      </c>
      <c r="J124" s="254" t="s">
        <v>441</v>
      </c>
      <c r="K124" s="280"/>
    </row>
    <row r="125" spans="2:11" ht="17.25" customHeight="1">
      <c r="B125" s="279"/>
      <c r="C125" s="256" t="s">
        <v>442</v>
      </c>
      <c r="D125" s="256"/>
      <c r="E125" s="256"/>
      <c r="F125" s="257" t="s">
        <v>443</v>
      </c>
      <c r="G125" s="258"/>
      <c r="H125" s="256"/>
      <c r="I125" s="256"/>
      <c r="J125" s="256" t="s">
        <v>444</v>
      </c>
      <c r="K125" s="280"/>
    </row>
    <row r="126" spans="2:11" ht="5.25" customHeight="1">
      <c r="B126" s="281"/>
      <c r="C126" s="259"/>
      <c r="D126" s="259"/>
      <c r="E126" s="259"/>
      <c r="F126" s="259"/>
      <c r="G126" s="242"/>
      <c r="H126" s="259"/>
      <c r="I126" s="259"/>
      <c r="J126" s="259"/>
      <c r="K126" s="282"/>
    </row>
    <row r="127" spans="2:11" ht="15" customHeight="1">
      <c r="B127" s="281"/>
      <c r="C127" s="242" t="s">
        <v>448</v>
      </c>
      <c r="D127" s="259"/>
      <c r="E127" s="259"/>
      <c r="F127" s="261" t="s">
        <v>445</v>
      </c>
      <c r="G127" s="242"/>
      <c r="H127" s="242" t="s">
        <v>484</v>
      </c>
      <c r="I127" s="242" t="s">
        <v>447</v>
      </c>
      <c r="J127" s="242">
        <v>120</v>
      </c>
      <c r="K127" s="283"/>
    </row>
    <row r="128" spans="2:11" ht="15" customHeight="1">
      <c r="B128" s="281"/>
      <c r="C128" s="242" t="s">
        <v>493</v>
      </c>
      <c r="D128" s="242"/>
      <c r="E128" s="242"/>
      <c r="F128" s="261" t="s">
        <v>445</v>
      </c>
      <c r="G128" s="242"/>
      <c r="H128" s="242" t="s">
        <v>494</v>
      </c>
      <c r="I128" s="242" t="s">
        <v>447</v>
      </c>
      <c r="J128" s="242" t="s">
        <v>495</v>
      </c>
      <c r="K128" s="283"/>
    </row>
    <row r="129" spans="2:11" ht="15" customHeight="1">
      <c r="B129" s="281"/>
      <c r="C129" s="242" t="s">
        <v>394</v>
      </c>
      <c r="D129" s="242"/>
      <c r="E129" s="242"/>
      <c r="F129" s="261" t="s">
        <v>445</v>
      </c>
      <c r="G129" s="242"/>
      <c r="H129" s="242" t="s">
        <v>496</v>
      </c>
      <c r="I129" s="242" t="s">
        <v>447</v>
      </c>
      <c r="J129" s="242" t="s">
        <v>495</v>
      </c>
      <c r="K129" s="283"/>
    </row>
    <row r="130" spans="2:11" ht="15" customHeight="1">
      <c r="B130" s="281"/>
      <c r="C130" s="242" t="s">
        <v>456</v>
      </c>
      <c r="D130" s="242"/>
      <c r="E130" s="242"/>
      <c r="F130" s="261" t="s">
        <v>451</v>
      </c>
      <c r="G130" s="242"/>
      <c r="H130" s="242" t="s">
        <v>457</v>
      </c>
      <c r="I130" s="242" t="s">
        <v>447</v>
      </c>
      <c r="J130" s="242">
        <v>15</v>
      </c>
      <c r="K130" s="283"/>
    </row>
    <row r="131" spans="2:11" ht="15" customHeight="1">
      <c r="B131" s="281"/>
      <c r="C131" s="263" t="s">
        <v>458</v>
      </c>
      <c r="D131" s="263"/>
      <c r="E131" s="263"/>
      <c r="F131" s="264" t="s">
        <v>451</v>
      </c>
      <c r="G131" s="263"/>
      <c r="H131" s="263" t="s">
        <v>459</v>
      </c>
      <c r="I131" s="263" t="s">
        <v>447</v>
      </c>
      <c r="J131" s="263">
        <v>15</v>
      </c>
      <c r="K131" s="283"/>
    </row>
    <row r="132" spans="2:11" ht="15" customHeight="1">
      <c r="B132" s="281"/>
      <c r="C132" s="263" t="s">
        <v>460</v>
      </c>
      <c r="D132" s="263"/>
      <c r="E132" s="263"/>
      <c r="F132" s="264" t="s">
        <v>451</v>
      </c>
      <c r="G132" s="263"/>
      <c r="H132" s="263" t="s">
        <v>461</v>
      </c>
      <c r="I132" s="263" t="s">
        <v>447</v>
      </c>
      <c r="J132" s="263">
        <v>20</v>
      </c>
      <c r="K132" s="283"/>
    </row>
    <row r="133" spans="2:11" ht="15" customHeight="1">
      <c r="B133" s="281"/>
      <c r="C133" s="263" t="s">
        <v>462</v>
      </c>
      <c r="D133" s="263"/>
      <c r="E133" s="263"/>
      <c r="F133" s="264" t="s">
        <v>451</v>
      </c>
      <c r="G133" s="263"/>
      <c r="H133" s="263" t="s">
        <v>463</v>
      </c>
      <c r="I133" s="263" t="s">
        <v>447</v>
      </c>
      <c r="J133" s="263">
        <v>20</v>
      </c>
      <c r="K133" s="283"/>
    </row>
    <row r="134" spans="2:11" ht="15" customHeight="1">
      <c r="B134" s="281"/>
      <c r="C134" s="242" t="s">
        <v>450</v>
      </c>
      <c r="D134" s="242"/>
      <c r="E134" s="242"/>
      <c r="F134" s="261" t="s">
        <v>451</v>
      </c>
      <c r="G134" s="242"/>
      <c r="H134" s="242" t="s">
        <v>484</v>
      </c>
      <c r="I134" s="242" t="s">
        <v>447</v>
      </c>
      <c r="J134" s="242">
        <v>50</v>
      </c>
      <c r="K134" s="283"/>
    </row>
    <row r="135" spans="2:11" ht="15" customHeight="1">
      <c r="B135" s="281"/>
      <c r="C135" s="242" t="s">
        <v>464</v>
      </c>
      <c r="D135" s="242"/>
      <c r="E135" s="242"/>
      <c r="F135" s="261" t="s">
        <v>451</v>
      </c>
      <c r="G135" s="242"/>
      <c r="H135" s="242" t="s">
        <v>484</v>
      </c>
      <c r="I135" s="242" t="s">
        <v>447</v>
      </c>
      <c r="J135" s="242">
        <v>50</v>
      </c>
      <c r="K135" s="283"/>
    </row>
    <row r="136" spans="2:11" ht="15" customHeight="1">
      <c r="B136" s="281"/>
      <c r="C136" s="242" t="s">
        <v>470</v>
      </c>
      <c r="D136" s="242"/>
      <c r="E136" s="242"/>
      <c r="F136" s="261" t="s">
        <v>451</v>
      </c>
      <c r="G136" s="242"/>
      <c r="H136" s="242" t="s">
        <v>484</v>
      </c>
      <c r="I136" s="242" t="s">
        <v>447</v>
      </c>
      <c r="J136" s="242">
        <v>50</v>
      </c>
      <c r="K136" s="283"/>
    </row>
    <row r="137" spans="2:11" ht="15" customHeight="1">
      <c r="B137" s="281"/>
      <c r="C137" s="242" t="s">
        <v>472</v>
      </c>
      <c r="D137" s="242"/>
      <c r="E137" s="242"/>
      <c r="F137" s="261" t="s">
        <v>451</v>
      </c>
      <c r="G137" s="242"/>
      <c r="H137" s="242" t="s">
        <v>484</v>
      </c>
      <c r="I137" s="242" t="s">
        <v>447</v>
      </c>
      <c r="J137" s="242">
        <v>50</v>
      </c>
      <c r="K137" s="283"/>
    </row>
    <row r="138" spans="2:11" ht="15" customHeight="1">
      <c r="B138" s="281"/>
      <c r="C138" s="242" t="s">
        <v>121</v>
      </c>
      <c r="D138" s="242"/>
      <c r="E138" s="242"/>
      <c r="F138" s="261" t="s">
        <v>451</v>
      </c>
      <c r="G138" s="242"/>
      <c r="H138" s="242" t="s">
        <v>497</v>
      </c>
      <c r="I138" s="242" t="s">
        <v>447</v>
      </c>
      <c r="J138" s="242">
        <v>255</v>
      </c>
      <c r="K138" s="283"/>
    </row>
    <row r="139" spans="2:11" ht="15" customHeight="1">
      <c r="B139" s="281"/>
      <c r="C139" s="242" t="s">
        <v>474</v>
      </c>
      <c r="D139" s="242"/>
      <c r="E139" s="242"/>
      <c r="F139" s="261" t="s">
        <v>445</v>
      </c>
      <c r="G139" s="242"/>
      <c r="H139" s="242" t="s">
        <v>498</v>
      </c>
      <c r="I139" s="242" t="s">
        <v>476</v>
      </c>
      <c r="J139" s="242"/>
      <c r="K139" s="283"/>
    </row>
    <row r="140" spans="2:11" ht="15" customHeight="1">
      <c r="B140" s="281"/>
      <c r="C140" s="242" t="s">
        <v>477</v>
      </c>
      <c r="D140" s="242"/>
      <c r="E140" s="242"/>
      <c r="F140" s="261" t="s">
        <v>445</v>
      </c>
      <c r="G140" s="242"/>
      <c r="H140" s="242" t="s">
        <v>499</v>
      </c>
      <c r="I140" s="242" t="s">
        <v>479</v>
      </c>
      <c r="J140" s="242"/>
      <c r="K140" s="283"/>
    </row>
    <row r="141" spans="2:11" ht="15" customHeight="1">
      <c r="B141" s="281"/>
      <c r="C141" s="242" t="s">
        <v>480</v>
      </c>
      <c r="D141" s="242"/>
      <c r="E141" s="242"/>
      <c r="F141" s="261" t="s">
        <v>445</v>
      </c>
      <c r="G141" s="242"/>
      <c r="H141" s="242" t="s">
        <v>480</v>
      </c>
      <c r="I141" s="242" t="s">
        <v>479</v>
      </c>
      <c r="J141" s="242"/>
      <c r="K141" s="283"/>
    </row>
    <row r="142" spans="2:11" ht="15" customHeight="1">
      <c r="B142" s="281"/>
      <c r="C142" s="242" t="s">
        <v>39</v>
      </c>
      <c r="D142" s="242"/>
      <c r="E142" s="242"/>
      <c r="F142" s="261" t="s">
        <v>445</v>
      </c>
      <c r="G142" s="242"/>
      <c r="H142" s="242" t="s">
        <v>500</v>
      </c>
      <c r="I142" s="242" t="s">
        <v>479</v>
      </c>
      <c r="J142" s="242"/>
      <c r="K142" s="283"/>
    </row>
    <row r="143" spans="2:11" ht="15" customHeight="1">
      <c r="B143" s="281"/>
      <c r="C143" s="242" t="s">
        <v>501</v>
      </c>
      <c r="D143" s="242"/>
      <c r="E143" s="242"/>
      <c r="F143" s="261" t="s">
        <v>445</v>
      </c>
      <c r="G143" s="242"/>
      <c r="H143" s="242" t="s">
        <v>502</v>
      </c>
      <c r="I143" s="242" t="s">
        <v>479</v>
      </c>
      <c r="J143" s="242"/>
      <c r="K143" s="283"/>
    </row>
    <row r="144" spans="2:11" ht="1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18.75" customHeight="1">
      <c r="B145" s="238"/>
      <c r="C145" s="238"/>
      <c r="D145" s="238"/>
      <c r="E145" s="238"/>
      <c r="F145" s="273"/>
      <c r="G145" s="238"/>
      <c r="H145" s="238"/>
      <c r="I145" s="238"/>
      <c r="J145" s="238"/>
      <c r="K145" s="238"/>
    </row>
    <row r="146" spans="2:11" ht="18.75" customHeight="1"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</row>
    <row r="147" spans="2:11" ht="7.5" customHeight="1">
      <c r="B147" s="249"/>
      <c r="C147" s="250"/>
      <c r="D147" s="250"/>
      <c r="E147" s="250"/>
      <c r="F147" s="250"/>
      <c r="G147" s="250"/>
      <c r="H147" s="250"/>
      <c r="I147" s="250"/>
      <c r="J147" s="250"/>
      <c r="K147" s="251"/>
    </row>
    <row r="148" spans="2:11" ht="45" customHeight="1">
      <c r="B148" s="252"/>
      <c r="C148" s="358" t="s">
        <v>503</v>
      </c>
      <c r="D148" s="358"/>
      <c r="E148" s="358"/>
      <c r="F148" s="358"/>
      <c r="G148" s="358"/>
      <c r="H148" s="358"/>
      <c r="I148" s="358"/>
      <c r="J148" s="358"/>
      <c r="K148" s="253"/>
    </row>
    <row r="149" spans="2:11" ht="17.25" customHeight="1">
      <c r="B149" s="252"/>
      <c r="C149" s="254" t="s">
        <v>439</v>
      </c>
      <c r="D149" s="254"/>
      <c r="E149" s="254"/>
      <c r="F149" s="254" t="s">
        <v>440</v>
      </c>
      <c r="G149" s="255"/>
      <c r="H149" s="254" t="s">
        <v>116</v>
      </c>
      <c r="I149" s="254" t="s">
        <v>58</v>
      </c>
      <c r="J149" s="254" t="s">
        <v>441</v>
      </c>
      <c r="K149" s="253"/>
    </row>
    <row r="150" spans="2:11" ht="17.25" customHeight="1">
      <c r="B150" s="252"/>
      <c r="C150" s="256" t="s">
        <v>442</v>
      </c>
      <c r="D150" s="256"/>
      <c r="E150" s="256"/>
      <c r="F150" s="257" t="s">
        <v>443</v>
      </c>
      <c r="G150" s="258"/>
      <c r="H150" s="256"/>
      <c r="I150" s="256"/>
      <c r="J150" s="256" t="s">
        <v>444</v>
      </c>
      <c r="K150" s="253"/>
    </row>
    <row r="151" spans="2:11" ht="5.25" customHeight="1">
      <c r="B151" s="262"/>
      <c r="C151" s="259"/>
      <c r="D151" s="259"/>
      <c r="E151" s="259"/>
      <c r="F151" s="259"/>
      <c r="G151" s="260"/>
      <c r="H151" s="259"/>
      <c r="I151" s="259"/>
      <c r="J151" s="259"/>
      <c r="K151" s="283"/>
    </row>
    <row r="152" spans="2:11" ht="15" customHeight="1">
      <c r="B152" s="262"/>
      <c r="C152" s="287" t="s">
        <v>448</v>
      </c>
      <c r="D152" s="242"/>
      <c r="E152" s="242"/>
      <c r="F152" s="288" t="s">
        <v>445</v>
      </c>
      <c r="G152" s="242"/>
      <c r="H152" s="287" t="s">
        <v>484</v>
      </c>
      <c r="I152" s="287" t="s">
        <v>447</v>
      </c>
      <c r="J152" s="287">
        <v>120</v>
      </c>
      <c r="K152" s="283"/>
    </row>
    <row r="153" spans="2:11" ht="15" customHeight="1">
      <c r="B153" s="262"/>
      <c r="C153" s="287" t="s">
        <v>493</v>
      </c>
      <c r="D153" s="242"/>
      <c r="E153" s="242"/>
      <c r="F153" s="288" t="s">
        <v>445</v>
      </c>
      <c r="G153" s="242"/>
      <c r="H153" s="287" t="s">
        <v>504</v>
      </c>
      <c r="I153" s="287" t="s">
        <v>447</v>
      </c>
      <c r="J153" s="287" t="s">
        <v>495</v>
      </c>
      <c r="K153" s="283"/>
    </row>
    <row r="154" spans="2:11" ht="15" customHeight="1">
      <c r="B154" s="262"/>
      <c r="C154" s="287" t="s">
        <v>394</v>
      </c>
      <c r="D154" s="242"/>
      <c r="E154" s="242"/>
      <c r="F154" s="288" t="s">
        <v>445</v>
      </c>
      <c r="G154" s="242"/>
      <c r="H154" s="287" t="s">
        <v>505</v>
      </c>
      <c r="I154" s="287" t="s">
        <v>447</v>
      </c>
      <c r="J154" s="287" t="s">
        <v>495</v>
      </c>
      <c r="K154" s="283"/>
    </row>
    <row r="155" spans="2:11" ht="15" customHeight="1">
      <c r="B155" s="262"/>
      <c r="C155" s="287" t="s">
        <v>450</v>
      </c>
      <c r="D155" s="242"/>
      <c r="E155" s="242"/>
      <c r="F155" s="288" t="s">
        <v>451</v>
      </c>
      <c r="G155" s="242"/>
      <c r="H155" s="287" t="s">
        <v>484</v>
      </c>
      <c r="I155" s="287" t="s">
        <v>447</v>
      </c>
      <c r="J155" s="287">
        <v>50</v>
      </c>
      <c r="K155" s="283"/>
    </row>
    <row r="156" spans="2:11" ht="15" customHeight="1">
      <c r="B156" s="262"/>
      <c r="C156" s="287" t="s">
        <v>453</v>
      </c>
      <c r="D156" s="242"/>
      <c r="E156" s="242"/>
      <c r="F156" s="288" t="s">
        <v>445</v>
      </c>
      <c r="G156" s="242"/>
      <c r="H156" s="287" t="s">
        <v>484</v>
      </c>
      <c r="I156" s="287" t="s">
        <v>455</v>
      </c>
      <c r="J156" s="287"/>
      <c r="K156" s="283"/>
    </row>
    <row r="157" spans="2:11" ht="15" customHeight="1">
      <c r="B157" s="262"/>
      <c r="C157" s="287" t="s">
        <v>464</v>
      </c>
      <c r="D157" s="242"/>
      <c r="E157" s="242"/>
      <c r="F157" s="288" t="s">
        <v>451</v>
      </c>
      <c r="G157" s="242"/>
      <c r="H157" s="287" t="s">
        <v>484</v>
      </c>
      <c r="I157" s="287" t="s">
        <v>447</v>
      </c>
      <c r="J157" s="287">
        <v>50</v>
      </c>
      <c r="K157" s="283"/>
    </row>
    <row r="158" spans="2:11" ht="15" customHeight="1">
      <c r="B158" s="262"/>
      <c r="C158" s="287" t="s">
        <v>472</v>
      </c>
      <c r="D158" s="242"/>
      <c r="E158" s="242"/>
      <c r="F158" s="288" t="s">
        <v>451</v>
      </c>
      <c r="G158" s="242"/>
      <c r="H158" s="287" t="s">
        <v>484</v>
      </c>
      <c r="I158" s="287" t="s">
        <v>447</v>
      </c>
      <c r="J158" s="287">
        <v>50</v>
      </c>
      <c r="K158" s="283"/>
    </row>
    <row r="159" spans="2:11" ht="15" customHeight="1">
      <c r="B159" s="262"/>
      <c r="C159" s="287" t="s">
        <v>470</v>
      </c>
      <c r="D159" s="242"/>
      <c r="E159" s="242"/>
      <c r="F159" s="288" t="s">
        <v>451</v>
      </c>
      <c r="G159" s="242"/>
      <c r="H159" s="287" t="s">
        <v>484</v>
      </c>
      <c r="I159" s="287" t="s">
        <v>447</v>
      </c>
      <c r="J159" s="287">
        <v>50</v>
      </c>
      <c r="K159" s="283"/>
    </row>
    <row r="160" spans="2:11" ht="15" customHeight="1">
      <c r="B160" s="262"/>
      <c r="C160" s="287" t="s">
        <v>95</v>
      </c>
      <c r="D160" s="242"/>
      <c r="E160" s="242"/>
      <c r="F160" s="288" t="s">
        <v>445</v>
      </c>
      <c r="G160" s="242"/>
      <c r="H160" s="287" t="s">
        <v>506</v>
      </c>
      <c r="I160" s="287" t="s">
        <v>447</v>
      </c>
      <c r="J160" s="287" t="s">
        <v>507</v>
      </c>
      <c r="K160" s="283"/>
    </row>
    <row r="161" spans="2:11" ht="15" customHeight="1">
      <c r="B161" s="262"/>
      <c r="C161" s="287" t="s">
        <v>508</v>
      </c>
      <c r="D161" s="242"/>
      <c r="E161" s="242"/>
      <c r="F161" s="288" t="s">
        <v>445</v>
      </c>
      <c r="G161" s="242"/>
      <c r="H161" s="287" t="s">
        <v>509</v>
      </c>
      <c r="I161" s="287" t="s">
        <v>479</v>
      </c>
      <c r="J161" s="287"/>
      <c r="K161" s="283"/>
    </row>
    <row r="162" spans="2:11" ht="15" customHeight="1">
      <c r="B162" s="289"/>
      <c r="C162" s="271"/>
      <c r="D162" s="271"/>
      <c r="E162" s="271"/>
      <c r="F162" s="271"/>
      <c r="G162" s="271"/>
      <c r="H162" s="271"/>
      <c r="I162" s="271"/>
      <c r="J162" s="271"/>
      <c r="K162" s="290"/>
    </row>
    <row r="163" spans="2:11" ht="18.75" customHeight="1">
      <c r="B163" s="238"/>
      <c r="C163" s="242"/>
      <c r="D163" s="242"/>
      <c r="E163" s="242"/>
      <c r="F163" s="261"/>
      <c r="G163" s="242"/>
      <c r="H163" s="242"/>
      <c r="I163" s="242"/>
      <c r="J163" s="242"/>
      <c r="K163" s="238"/>
    </row>
    <row r="164" spans="2:11" ht="18.75" customHeight="1"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</row>
    <row r="165" spans="2:11" ht="7.5" customHeight="1">
      <c r="B165" s="230"/>
      <c r="C165" s="231"/>
      <c r="D165" s="231"/>
      <c r="E165" s="231"/>
      <c r="F165" s="231"/>
      <c r="G165" s="231"/>
      <c r="H165" s="231"/>
      <c r="I165" s="231"/>
      <c r="J165" s="231"/>
      <c r="K165" s="232"/>
    </row>
    <row r="166" spans="2:11" ht="45" customHeight="1">
      <c r="B166" s="233"/>
      <c r="C166" s="353" t="s">
        <v>510</v>
      </c>
      <c r="D166" s="353"/>
      <c r="E166" s="353"/>
      <c r="F166" s="353"/>
      <c r="G166" s="353"/>
      <c r="H166" s="353"/>
      <c r="I166" s="353"/>
      <c r="J166" s="353"/>
      <c r="K166" s="234"/>
    </row>
    <row r="167" spans="2:11" ht="17.25" customHeight="1">
      <c r="B167" s="233"/>
      <c r="C167" s="254" t="s">
        <v>439</v>
      </c>
      <c r="D167" s="254"/>
      <c r="E167" s="254"/>
      <c r="F167" s="254" t="s">
        <v>440</v>
      </c>
      <c r="G167" s="291"/>
      <c r="H167" s="292" t="s">
        <v>116</v>
      </c>
      <c r="I167" s="292" t="s">
        <v>58</v>
      </c>
      <c r="J167" s="254" t="s">
        <v>441</v>
      </c>
      <c r="K167" s="234"/>
    </row>
    <row r="168" spans="2:11" ht="17.25" customHeight="1">
      <c r="B168" s="235"/>
      <c r="C168" s="256" t="s">
        <v>442</v>
      </c>
      <c r="D168" s="256"/>
      <c r="E168" s="256"/>
      <c r="F168" s="257" t="s">
        <v>443</v>
      </c>
      <c r="G168" s="293"/>
      <c r="H168" s="294"/>
      <c r="I168" s="294"/>
      <c r="J168" s="256" t="s">
        <v>444</v>
      </c>
      <c r="K168" s="236"/>
    </row>
    <row r="169" spans="2:11" ht="5.25" customHeight="1">
      <c r="B169" s="262"/>
      <c r="C169" s="259"/>
      <c r="D169" s="259"/>
      <c r="E169" s="259"/>
      <c r="F169" s="259"/>
      <c r="G169" s="260"/>
      <c r="H169" s="259"/>
      <c r="I169" s="259"/>
      <c r="J169" s="259"/>
      <c r="K169" s="283"/>
    </row>
    <row r="170" spans="2:11" ht="15" customHeight="1">
      <c r="B170" s="262"/>
      <c r="C170" s="242" t="s">
        <v>448</v>
      </c>
      <c r="D170" s="242"/>
      <c r="E170" s="242"/>
      <c r="F170" s="261" t="s">
        <v>445</v>
      </c>
      <c r="G170" s="242"/>
      <c r="H170" s="242" t="s">
        <v>484</v>
      </c>
      <c r="I170" s="242" t="s">
        <v>447</v>
      </c>
      <c r="J170" s="242">
        <v>120</v>
      </c>
      <c r="K170" s="283"/>
    </row>
    <row r="171" spans="2:11" ht="15" customHeight="1">
      <c r="B171" s="262"/>
      <c r="C171" s="242" t="s">
        <v>493</v>
      </c>
      <c r="D171" s="242"/>
      <c r="E171" s="242"/>
      <c r="F171" s="261" t="s">
        <v>445</v>
      </c>
      <c r="G171" s="242"/>
      <c r="H171" s="242" t="s">
        <v>494</v>
      </c>
      <c r="I171" s="242" t="s">
        <v>447</v>
      </c>
      <c r="J171" s="242" t="s">
        <v>495</v>
      </c>
      <c r="K171" s="283"/>
    </row>
    <row r="172" spans="2:11" ht="15" customHeight="1">
      <c r="B172" s="262"/>
      <c r="C172" s="242" t="s">
        <v>394</v>
      </c>
      <c r="D172" s="242"/>
      <c r="E172" s="242"/>
      <c r="F172" s="261" t="s">
        <v>445</v>
      </c>
      <c r="G172" s="242"/>
      <c r="H172" s="242" t="s">
        <v>511</v>
      </c>
      <c r="I172" s="242" t="s">
        <v>447</v>
      </c>
      <c r="J172" s="242" t="s">
        <v>495</v>
      </c>
      <c r="K172" s="283"/>
    </row>
    <row r="173" spans="2:11" ht="15" customHeight="1">
      <c r="B173" s="262"/>
      <c r="C173" s="242" t="s">
        <v>450</v>
      </c>
      <c r="D173" s="242"/>
      <c r="E173" s="242"/>
      <c r="F173" s="261" t="s">
        <v>451</v>
      </c>
      <c r="G173" s="242"/>
      <c r="H173" s="242" t="s">
        <v>511</v>
      </c>
      <c r="I173" s="242" t="s">
        <v>447</v>
      </c>
      <c r="J173" s="242">
        <v>50</v>
      </c>
      <c r="K173" s="283"/>
    </row>
    <row r="174" spans="2:11" ht="15" customHeight="1">
      <c r="B174" s="262"/>
      <c r="C174" s="242" t="s">
        <v>453</v>
      </c>
      <c r="D174" s="242"/>
      <c r="E174" s="242"/>
      <c r="F174" s="261" t="s">
        <v>445</v>
      </c>
      <c r="G174" s="242"/>
      <c r="H174" s="242" t="s">
        <v>511</v>
      </c>
      <c r="I174" s="242" t="s">
        <v>455</v>
      </c>
      <c r="J174" s="242"/>
      <c r="K174" s="283"/>
    </row>
    <row r="175" spans="2:11" ht="15" customHeight="1">
      <c r="B175" s="262"/>
      <c r="C175" s="242" t="s">
        <v>464</v>
      </c>
      <c r="D175" s="242"/>
      <c r="E175" s="242"/>
      <c r="F175" s="261" t="s">
        <v>451</v>
      </c>
      <c r="G175" s="242"/>
      <c r="H175" s="242" t="s">
        <v>511</v>
      </c>
      <c r="I175" s="242" t="s">
        <v>447</v>
      </c>
      <c r="J175" s="242">
        <v>50</v>
      </c>
      <c r="K175" s="283"/>
    </row>
    <row r="176" spans="2:11" ht="15" customHeight="1">
      <c r="B176" s="262"/>
      <c r="C176" s="242" t="s">
        <v>472</v>
      </c>
      <c r="D176" s="242"/>
      <c r="E176" s="242"/>
      <c r="F176" s="261" t="s">
        <v>451</v>
      </c>
      <c r="G176" s="242"/>
      <c r="H176" s="242" t="s">
        <v>511</v>
      </c>
      <c r="I176" s="242" t="s">
        <v>447</v>
      </c>
      <c r="J176" s="242">
        <v>50</v>
      </c>
      <c r="K176" s="283"/>
    </row>
    <row r="177" spans="2:11" ht="15" customHeight="1">
      <c r="B177" s="262"/>
      <c r="C177" s="242" t="s">
        <v>470</v>
      </c>
      <c r="D177" s="242"/>
      <c r="E177" s="242"/>
      <c r="F177" s="261" t="s">
        <v>451</v>
      </c>
      <c r="G177" s="242"/>
      <c r="H177" s="242" t="s">
        <v>511</v>
      </c>
      <c r="I177" s="242" t="s">
        <v>447</v>
      </c>
      <c r="J177" s="242">
        <v>50</v>
      </c>
      <c r="K177" s="283"/>
    </row>
    <row r="178" spans="2:11" ht="15" customHeight="1">
      <c r="B178" s="262"/>
      <c r="C178" s="242" t="s">
        <v>115</v>
      </c>
      <c r="D178" s="242"/>
      <c r="E178" s="242"/>
      <c r="F178" s="261" t="s">
        <v>445</v>
      </c>
      <c r="G178" s="242"/>
      <c r="H178" s="242" t="s">
        <v>512</v>
      </c>
      <c r="I178" s="242" t="s">
        <v>513</v>
      </c>
      <c r="J178" s="242"/>
      <c r="K178" s="283"/>
    </row>
    <row r="179" spans="2:11" ht="15" customHeight="1">
      <c r="B179" s="262"/>
      <c r="C179" s="242" t="s">
        <v>58</v>
      </c>
      <c r="D179" s="242"/>
      <c r="E179" s="242"/>
      <c r="F179" s="261" t="s">
        <v>445</v>
      </c>
      <c r="G179" s="242"/>
      <c r="H179" s="242" t="s">
        <v>514</v>
      </c>
      <c r="I179" s="242" t="s">
        <v>515</v>
      </c>
      <c r="J179" s="242">
        <v>1</v>
      </c>
      <c r="K179" s="283"/>
    </row>
    <row r="180" spans="2:11" ht="15" customHeight="1">
      <c r="B180" s="262"/>
      <c r="C180" s="242" t="s">
        <v>54</v>
      </c>
      <c r="D180" s="242"/>
      <c r="E180" s="242"/>
      <c r="F180" s="261" t="s">
        <v>445</v>
      </c>
      <c r="G180" s="242"/>
      <c r="H180" s="242" t="s">
        <v>516</v>
      </c>
      <c r="I180" s="242" t="s">
        <v>447</v>
      </c>
      <c r="J180" s="242">
        <v>20</v>
      </c>
      <c r="K180" s="283"/>
    </row>
    <row r="181" spans="2:11" ht="15" customHeight="1">
      <c r="B181" s="262"/>
      <c r="C181" s="242" t="s">
        <v>116</v>
      </c>
      <c r="D181" s="242"/>
      <c r="E181" s="242"/>
      <c r="F181" s="261" t="s">
        <v>445</v>
      </c>
      <c r="G181" s="242"/>
      <c r="H181" s="242" t="s">
        <v>517</v>
      </c>
      <c r="I181" s="242" t="s">
        <v>447</v>
      </c>
      <c r="J181" s="242">
        <v>255</v>
      </c>
      <c r="K181" s="283"/>
    </row>
    <row r="182" spans="2:11" ht="15" customHeight="1">
      <c r="B182" s="262"/>
      <c r="C182" s="242" t="s">
        <v>117</v>
      </c>
      <c r="D182" s="242"/>
      <c r="E182" s="242"/>
      <c r="F182" s="261" t="s">
        <v>445</v>
      </c>
      <c r="G182" s="242"/>
      <c r="H182" s="242" t="s">
        <v>410</v>
      </c>
      <c r="I182" s="242" t="s">
        <v>447</v>
      </c>
      <c r="J182" s="242">
        <v>10</v>
      </c>
      <c r="K182" s="283"/>
    </row>
    <row r="183" spans="2:11" ht="15" customHeight="1">
      <c r="B183" s="262"/>
      <c r="C183" s="242" t="s">
        <v>118</v>
      </c>
      <c r="D183" s="242"/>
      <c r="E183" s="242"/>
      <c r="F183" s="261" t="s">
        <v>445</v>
      </c>
      <c r="G183" s="242"/>
      <c r="H183" s="242" t="s">
        <v>518</v>
      </c>
      <c r="I183" s="242" t="s">
        <v>479</v>
      </c>
      <c r="J183" s="242"/>
      <c r="K183" s="283"/>
    </row>
    <row r="184" spans="2:11" ht="15" customHeight="1">
      <c r="B184" s="262"/>
      <c r="C184" s="242" t="s">
        <v>519</v>
      </c>
      <c r="D184" s="242"/>
      <c r="E184" s="242"/>
      <c r="F184" s="261" t="s">
        <v>445</v>
      </c>
      <c r="G184" s="242"/>
      <c r="H184" s="242" t="s">
        <v>520</v>
      </c>
      <c r="I184" s="242" t="s">
        <v>479</v>
      </c>
      <c r="J184" s="242"/>
      <c r="K184" s="283"/>
    </row>
    <row r="185" spans="2:11" ht="15" customHeight="1">
      <c r="B185" s="262"/>
      <c r="C185" s="242" t="s">
        <v>508</v>
      </c>
      <c r="D185" s="242"/>
      <c r="E185" s="242"/>
      <c r="F185" s="261" t="s">
        <v>445</v>
      </c>
      <c r="G185" s="242"/>
      <c r="H185" s="242" t="s">
        <v>521</v>
      </c>
      <c r="I185" s="242" t="s">
        <v>479</v>
      </c>
      <c r="J185" s="242"/>
      <c r="K185" s="283"/>
    </row>
    <row r="186" spans="2:11" ht="15" customHeight="1">
      <c r="B186" s="262"/>
      <c r="C186" s="242" t="s">
        <v>120</v>
      </c>
      <c r="D186" s="242"/>
      <c r="E186" s="242"/>
      <c r="F186" s="261" t="s">
        <v>451</v>
      </c>
      <c r="G186" s="242"/>
      <c r="H186" s="242" t="s">
        <v>522</v>
      </c>
      <c r="I186" s="242" t="s">
        <v>447</v>
      </c>
      <c r="J186" s="242">
        <v>50</v>
      </c>
      <c r="K186" s="283"/>
    </row>
    <row r="187" spans="2:11" ht="15" customHeight="1">
      <c r="B187" s="262"/>
      <c r="C187" s="242" t="s">
        <v>523</v>
      </c>
      <c r="D187" s="242"/>
      <c r="E187" s="242"/>
      <c r="F187" s="261" t="s">
        <v>451</v>
      </c>
      <c r="G187" s="242"/>
      <c r="H187" s="242" t="s">
        <v>524</v>
      </c>
      <c r="I187" s="242" t="s">
        <v>525</v>
      </c>
      <c r="J187" s="242"/>
      <c r="K187" s="283"/>
    </row>
    <row r="188" spans="2:11" ht="15" customHeight="1">
      <c r="B188" s="262"/>
      <c r="C188" s="242" t="s">
        <v>526</v>
      </c>
      <c r="D188" s="242"/>
      <c r="E188" s="242"/>
      <c r="F188" s="261" t="s">
        <v>451</v>
      </c>
      <c r="G188" s="242"/>
      <c r="H188" s="242" t="s">
        <v>527</v>
      </c>
      <c r="I188" s="242" t="s">
        <v>525</v>
      </c>
      <c r="J188" s="242"/>
      <c r="K188" s="283"/>
    </row>
    <row r="189" spans="2:11" ht="15" customHeight="1">
      <c r="B189" s="262"/>
      <c r="C189" s="242" t="s">
        <v>528</v>
      </c>
      <c r="D189" s="242"/>
      <c r="E189" s="242"/>
      <c r="F189" s="261" t="s">
        <v>451</v>
      </c>
      <c r="G189" s="242"/>
      <c r="H189" s="242" t="s">
        <v>529</v>
      </c>
      <c r="I189" s="242" t="s">
        <v>525</v>
      </c>
      <c r="J189" s="242"/>
      <c r="K189" s="283"/>
    </row>
    <row r="190" spans="2:11" ht="15" customHeight="1">
      <c r="B190" s="262"/>
      <c r="C190" s="295" t="s">
        <v>530</v>
      </c>
      <c r="D190" s="242"/>
      <c r="E190" s="242"/>
      <c r="F190" s="261" t="s">
        <v>451</v>
      </c>
      <c r="G190" s="242"/>
      <c r="H190" s="242" t="s">
        <v>531</v>
      </c>
      <c r="I190" s="242" t="s">
        <v>532</v>
      </c>
      <c r="J190" s="296" t="s">
        <v>533</v>
      </c>
      <c r="K190" s="283"/>
    </row>
    <row r="191" spans="2:11" ht="15" customHeight="1">
      <c r="B191" s="289"/>
      <c r="C191" s="297"/>
      <c r="D191" s="271"/>
      <c r="E191" s="271"/>
      <c r="F191" s="271"/>
      <c r="G191" s="271"/>
      <c r="H191" s="271"/>
      <c r="I191" s="271"/>
      <c r="J191" s="271"/>
      <c r="K191" s="290"/>
    </row>
    <row r="192" spans="2:11" ht="18.75" customHeight="1">
      <c r="B192" s="298"/>
      <c r="C192" s="299"/>
      <c r="D192" s="299"/>
      <c r="E192" s="299"/>
      <c r="F192" s="300"/>
      <c r="G192" s="242"/>
      <c r="H192" s="242"/>
      <c r="I192" s="242"/>
      <c r="J192" s="242"/>
      <c r="K192" s="238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</row>
    <row r="195" spans="2:11" ht="13.5">
      <c r="B195" s="230"/>
      <c r="C195" s="231"/>
      <c r="D195" s="231"/>
      <c r="E195" s="231"/>
      <c r="F195" s="231"/>
      <c r="G195" s="231"/>
      <c r="H195" s="231"/>
      <c r="I195" s="231"/>
      <c r="J195" s="231"/>
      <c r="K195" s="232"/>
    </row>
    <row r="196" spans="2:11" ht="21">
      <c r="B196" s="233"/>
      <c r="C196" s="353" t="s">
        <v>534</v>
      </c>
      <c r="D196" s="353"/>
      <c r="E196" s="353"/>
      <c r="F196" s="353"/>
      <c r="G196" s="353"/>
      <c r="H196" s="353"/>
      <c r="I196" s="353"/>
      <c r="J196" s="353"/>
      <c r="K196" s="234"/>
    </row>
    <row r="197" spans="2:11" ht="25.5" customHeight="1">
      <c r="B197" s="233"/>
      <c r="C197" s="301" t="s">
        <v>535</v>
      </c>
      <c r="D197" s="301"/>
      <c r="E197" s="301"/>
      <c r="F197" s="301" t="s">
        <v>536</v>
      </c>
      <c r="G197" s="302"/>
      <c r="H197" s="361" t="s">
        <v>537</v>
      </c>
      <c r="I197" s="361"/>
      <c r="J197" s="361"/>
      <c r="K197" s="234"/>
    </row>
    <row r="198" spans="2:11" ht="5.25" customHeight="1">
      <c r="B198" s="262"/>
      <c r="C198" s="259"/>
      <c r="D198" s="259"/>
      <c r="E198" s="259"/>
      <c r="F198" s="259"/>
      <c r="G198" s="242"/>
      <c r="H198" s="259"/>
      <c r="I198" s="259"/>
      <c r="J198" s="259"/>
      <c r="K198" s="283"/>
    </row>
    <row r="199" spans="2:11" ht="15" customHeight="1">
      <c r="B199" s="262"/>
      <c r="C199" s="242" t="s">
        <v>538</v>
      </c>
      <c r="D199" s="242"/>
      <c r="E199" s="242"/>
      <c r="F199" s="261" t="s">
        <v>44</v>
      </c>
      <c r="G199" s="242"/>
      <c r="H199" s="360" t="s">
        <v>539</v>
      </c>
      <c r="I199" s="360"/>
      <c r="J199" s="360"/>
      <c r="K199" s="283"/>
    </row>
    <row r="200" spans="2:11" ht="15" customHeight="1">
      <c r="B200" s="262"/>
      <c r="C200" s="268"/>
      <c r="D200" s="242"/>
      <c r="E200" s="242"/>
      <c r="F200" s="261" t="s">
        <v>45</v>
      </c>
      <c r="G200" s="242"/>
      <c r="H200" s="360" t="s">
        <v>540</v>
      </c>
      <c r="I200" s="360"/>
      <c r="J200" s="360"/>
      <c r="K200" s="283"/>
    </row>
    <row r="201" spans="2:11" ht="15" customHeight="1">
      <c r="B201" s="262"/>
      <c r="C201" s="268"/>
      <c r="D201" s="242"/>
      <c r="E201" s="242"/>
      <c r="F201" s="261" t="s">
        <v>48</v>
      </c>
      <c r="G201" s="242"/>
      <c r="H201" s="360" t="s">
        <v>541</v>
      </c>
      <c r="I201" s="360"/>
      <c r="J201" s="360"/>
      <c r="K201" s="283"/>
    </row>
    <row r="202" spans="2:11" ht="15" customHeight="1">
      <c r="B202" s="262"/>
      <c r="C202" s="242"/>
      <c r="D202" s="242"/>
      <c r="E202" s="242"/>
      <c r="F202" s="261" t="s">
        <v>46</v>
      </c>
      <c r="G202" s="242"/>
      <c r="H202" s="360" t="s">
        <v>542</v>
      </c>
      <c r="I202" s="360"/>
      <c r="J202" s="360"/>
      <c r="K202" s="283"/>
    </row>
    <row r="203" spans="2:11" ht="15" customHeight="1">
      <c r="B203" s="262"/>
      <c r="C203" s="242"/>
      <c r="D203" s="242"/>
      <c r="E203" s="242"/>
      <c r="F203" s="261" t="s">
        <v>47</v>
      </c>
      <c r="G203" s="242"/>
      <c r="H203" s="360" t="s">
        <v>543</v>
      </c>
      <c r="I203" s="360"/>
      <c r="J203" s="360"/>
      <c r="K203" s="283"/>
    </row>
    <row r="204" spans="2:11" ht="15" customHeight="1">
      <c r="B204" s="262"/>
      <c r="C204" s="242"/>
      <c r="D204" s="242"/>
      <c r="E204" s="242"/>
      <c r="F204" s="261"/>
      <c r="G204" s="242"/>
      <c r="H204" s="242"/>
      <c r="I204" s="242"/>
      <c r="J204" s="242"/>
      <c r="K204" s="283"/>
    </row>
    <row r="205" spans="2:11" ht="15" customHeight="1">
      <c r="B205" s="262"/>
      <c r="C205" s="242" t="s">
        <v>491</v>
      </c>
      <c r="D205" s="242"/>
      <c r="E205" s="242"/>
      <c r="F205" s="261" t="s">
        <v>80</v>
      </c>
      <c r="G205" s="242"/>
      <c r="H205" s="360" t="s">
        <v>544</v>
      </c>
      <c r="I205" s="360"/>
      <c r="J205" s="360"/>
      <c r="K205" s="283"/>
    </row>
    <row r="206" spans="2:11" ht="15" customHeight="1">
      <c r="B206" s="262"/>
      <c r="C206" s="268"/>
      <c r="D206" s="242"/>
      <c r="E206" s="242"/>
      <c r="F206" s="261" t="s">
        <v>388</v>
      </c>
      <c r="G206" s="242"/>
      <c r="H206" s="360" t="s">
        <v>389</v>
      </c>
      <c r="I206" s="360"/>
      <c r="J206" s="360"/>
      <c r="K206" s="283"/>
    </row>
    <row r="207" spans="2:11" ht="15" customHeight="1">
      <c r="B207" s="262"/>
      <c r="C207" s="242"/>
      <c r="D207" s="242"/>
      <c r="E207" s="242"/>
      <c r="F207" s="261" t="s">
        <v>386</v>
      </c>
      <c r="G207" s="242"/>
      <c r="H207" s="360" t="s">
        <v>545</v>
      </c>
      <c r="I207" s="360"/>
      <c r="J207" s="360"/>
      <c r="K207" s="283"/>
    </row>
    <row r="208" spans="2:11" ht="15" customHeight="1">
      <c r="B208" s="303"/>
      <c r="C208" s="268"/>
      <c r="D208" s="268"/>
      <c r="E208" s="268"/>
      <c r="F208" s="261" t="s">
        <v>390</v>
      </c>
      <c r="G208" s="247"/>
      <c r="H208" s="359" t="s">
        <v>391</v>
      </c>
      <c r="I208" s="359"/>
      <c r="J208" s="359"/>
      <c r="K208" s="304"/>
    </row>
    <row r="209" spans="2:11" ht="15" customHeight="1">
      <c r="B209" s="303"/>
      <c r="C209" s="268"/>
      <c r="D209" s="268"/>
      <c r="E209" s="268"/>
      <c r="F209" s="261" t="s">
        <v>392</v>
      </c>
      <c r="G209" s="247"/>
      <c r="H209" s="359" t="s">
        <v>546</v>
      </c>
      <c r="I209" s="359"/>
      <c r="J209" s="359"/>
      <c r="K209" s="304"/>
    </row>
    <row r="210" spans="2:11" ht="15" customHeight="1">
      <c r="B210" s="303"/>
      <c r="C210" s="268"/>
      <c r="D210" s="268"/>
      <c r="E210" s="268"/>
      <c r="F210" s="305"/>
      <c r="G210" s="247"/>
      <c r="H210" s="306"/>
      <c r="I210" s="306"/>
      <c r="J210" s="306"/>
      <c r="K210" s="304"/>
    </row>
    <row r="211" spans="2:11" ht="15" customHeight="1">
      <c r="B211" s="303"/>
      <c r="C211" s="242" t="s">
        <v>515</v>
      </c>
      <c r="D211" s="268"/>
      <c r="E211" s="268"/>
      <c r="F211" s="261">
        <v>1</v>
      </c>
      <c r="G211" s="247"/>
      <c r="H211" s="359" t="s">
        <v>547</v>
      </c>
      <c r="I211" s="359"/>
      <c r="J211" s="359"/>
      <c r="K211" s="304"/>
    </row>
    <row r="212" spans="2:11" ht="15" customHeight="1">
      <c r="B212" s="303"/>
      <c r="C212" s="268"/>
      <c r="D212" s="268"/>
      <c r="E212" s="268"/>
      <c r="F212" s="261">
        <v>2</v>
      </c>
      <c r="G212" s="247"/>
      <c r="H212" s="359" t="s">
        <v>548</v>
      </c>
      <c r="I212" s="359"/>
      <c r="J212" s="359"/>
      <c r="K212" s="304"/>
    </row>
    <row r="213" spans="2:11" ht="15" customHeight="1">
      <c r="B213" s="303"/>
      <c r="C213" s="268"/>
      <c r="D213" s="268"/>
      <c r="E213" s="268"/>
      <c r="F213" s="261">
        <v>3</v>
      </c>
      <c r="G213" s="247"/>
      <c r="H213" s="359" t="s">
        <v>549</v>
      </c>
      <c r="I213" s="359"/>
      <c r="J213" s="359"/>
      <c r="K213" s="304"/>
    </row>
    <row r="214" spans="2:11" ht="15" customHeight="1">
      <c r="B214" s="303"/>
      <c r="C214" s="268"/>
      <c r="D214" s="268"/>
      <c r="E214" s="268"/>
      <c r="F214" s="261">
        <v>4</v>
      </c>
      <c r="G214" s="247"/>
      <c r="H214" s="359" t="s">
        <v>550</v>
      </c>
      <c r="I214" s="359"/>
      <c r="J214" s="359"/>
      <c r="K214" s="304"/>
    </row>
    <row r="215" spans="2:11" ht="12.75" customHeight="1">
      <c r="B215" s="307"/>
      <c r="C215" s="308"/>
      <c r="D215" s="308"/>
      <c r="E215" s="308"/>
      <c r="F215" s="308"/>
      <c r="G215" s="308"/>
      <c r="H215" s="308"/>
      <c r="I215" s="308"/>
      <c r="J215" s="308"/>
      <c r="K215" s="309"/>
    </row>
  </sheetData>
  <sheetProtection formatCells="0" formatColumns="0" formatRows="0" insertColumns="0" insertRows="0" insertHyperlinks="0" deleteColumns="0" deleteRows="0" sort="0" autoFilter="0" pivotTables="0"/>
  <mergeCells count="79">
    <mergeCell ref="H214:J214"/>
    <mergeCell ref="H213:J213"/>
    <mergeCell ref="C196:J196"/>
    <mergeCell ref="H197:J197"/>
    <mergeCell ref="H199:J199"/>
    <mergeCell ref="H202:J202"/>
    <mergeCell ref="H203:J203"/>
    <mergeCell ref="H205:J205"/>
    <mergeCell ref="H206:J206"/>
    <mergeCell ref="H208:J208"/>
    <mergeCell ref="H209:J209"/>
    <mergeCell ref="H211:J211"/>
    <mergeCell ref="H212:J212"/>
    <mergeCell ref="H200:J200"/>
    <mergeCell ref="H201:J201"/>
    <mergeCell ref="H207:J207"/>
    <mergeCell ref="C123:J123"/>
    <mergeCell ref="C103:J103"/>
    <mergeCell ref="C148:J148"/>
    <mergeCell ref="C166:J166"/>
    <mergeCell ref="C76:J76"/>
    <mergeCell ref="D66:J66"/>
    <mergeCell ref="D67:J67"/>
    <mergeCell ref="D70:J70"/>
    <mergeCell ref="D68:J68"/>
    <mergeCell ref="D69:J69"/>
    <mergeCell ref="D71:J71"/>
    <mergeCell ref="D52:J52"/>
    <mergeCell ref="G46:J46"/>
    <mergeCell ref="D48:J48"/>
    <mergeCell ref="E49:J49"/>
    <mergeCell ref="E50:J50"/>
    <mergeCell ref="E51:J51"/>
    <mergeCell ref="D60:J60"/>
    <mergeCell ref="D61:J61"/>
    <mergeCell ref="D62:J62"/>
    <mergeCell ref="C53:J53"/>
    <mergeCell ref="D59:J59"/>
    <mergeCell ref="D36:J36"/>
    <mergeCell ref="G37:J37"/>
    <mergeCell ref="G38:J38"/>
    <mergeCell ref="G39:J39"/>
    <mergeCell ref="G42:J42"/>
    <mergeCell ref="G43:J43"/>
    <mergeCell ref="D63:J63"/>
    <mergeCell ref="D64:J64"/>
    <mergeCell ref="C56:J56"/>
    <mergeCell ref="C58:J58"/>
    <mergeCell ref="C55:J55"/>
    <mergeCell ref="D35:J35"/>
    <mergeCell ref="G44:J44"/>
    <mergeCell ref="G45:J45"/>
    <mergeCell ref="G40:J40"/>
    <mergeCell ref="G41:J41"/>
    <mergeCell ref="D34:J34"/>
    <mergeCell ref="D32:J32"/>
    <mergeCell ref="F23:J23"/>
    <mergeCell ref="F24:J24"/>
    <mergeCell ref="D28:J28"/>
    <mergeCell ref="D29:J29"/>
    <mergeCell ref="D31:J31"/>
    <mergeCell ref="C26:J26"/>
    <mergeCell ref="C27:J27"/>
    <mergeCell ref="F22:J22"/>
    <mergeCell ref="C12:J12"/>
    <mergeCell ref="D14:J14"/>
    <mergeCell ref="D16:J16"/>
    <mergeCell ref="D17:J17"/>
    <mergeCell ref="D18:J18"/>
    <mergeCell ref="F19:J19"/>
    <mergeCell ref="F20:J20"/>
    <mergeCell ref="F21:J21"/>
    <mergeCell ref="D13:J13"/>
    <mergeCell ref="C3:J3"/>
    <mergeCell ref="C4:J4"/>
    <mergeCell ref="C9:J9"/>
    <mergeCell ref="C10:J10"/>
    <mergeCell ref="C6:J6"/>
    <mergeCell ref="C7:J7"/>
  </mergeCells>
  <printOptions/>
  <pageMargins left="0.5902777910232544" right="0.5902777910232544" top="0.5902777910232544" bottom="0.5902777910232544" header="0" footer="0"/>
  <pageSetup errors="blank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Vlazna Andrea</dc:creator>
  <cp:keywords/>
  <dc:description/>
  <cp:lastModifiedBy>Luděk Obal</cp:lastModifiedBy>
  <cp:lastPrinted>2019-09-12T16:00:42Z</cp:lastPrinted>
  <dcterms:created xsi:type="dcterms:W3CDTF">2017-12-08T12:26:59Z</dcterms:created>
  <dcterms:modified xsi:type="dcterms:W3CDTF">2019-10-06T20:19:31Z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