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70051 R - Rekonstrukce..." sheetId="2" r:id="rId2"/>
    <sheet name="20170051 2.1. - Odběrné o..." sheetId="3" r:id="rId3"/>
    <sheet name="20170051 2.2. - Kanalizace" sheetId="4" r:id="rId4"/>
    <sheet name="20170051 2.3. - Schody" sheetId="5" r:id="rId5"/>
    <sheet name="20170051 K - Kácení" sheetId="6" r:id="rId6"/>
    <sheet name="20170051 VON - Vedlejší a..." sheetId="7" r:id="rId7"/>
  </sheets>
  <definedNames>
    <definedName name="_xlnm.Print_Area" localSheetId="0">'Rekapitulace stavby'!$D$4:$AO$76,'Rekapitulace stavby'!$C$82:$AQ$102</definedName>
    <definedName name="_xlnm._FilterDatabase" localSheetId="1" hidden="1">'20170051 R - Rekonstrukce...'!$C$125:$K$434</definedName>
    <definedName name="_xlnm.Print_Area" localSheetId="1">'20170051 R - Rekonstrukce...'!$C$4:$J$76,'20170051 R - Rekonstrukce...'!$C$82:$J$107,'20170051 R - Rekonstrukce...'!$C$113:$K$434</definedName>
    <definedName name="_xlnm._FilterDatabase" localSheetId="2" hidden="1">'20170051 2.1. - Odběrné o...'!$C$124:$K$174</definedName>
    <definedName name="_xlnm.Print_Area" localSheetId="2">'20170051 2.1. - Odběrné o...'!$C$4:$J$76,'20170051 2.1. - Odběrné o...'!$C$82:$J$104,'20170051 2.1. - Odběrné o...'!$C$110:$K$174</definedName>
    <definedName name="_xlnm._FilterDatabase" localSheetId="3" hidden="1">'20170051 2.2. - Kanalizace'!$C$124:$K$141</definedName>
    <definedName name="_xlnm.Print_Area" localSheetId="3">'20170051 2.2. - Kanalizace'!$C$4:$J$76,'20170051 2.2. - Kanalizace'!$C$82:$J$104,'20170051 2.2. - Kanalizace'!$C$110:$K$141</definedName>
    <definedName name="_xlnm._FilterDatabase" localSheetId="4" hidden="1">'20170051 2.3. - Schody'!$C$124:$K$146</definedName>
    <definedName name="_xlnm.Print_Area" localSheetId="4">'20170051 2.3. - Schody'!$C$4:$J$76,'20170051 2.3. - Schody'!$C$82:$J$104,'20170051 2.3. - Schody'!$C$110:$K$146</definedName>
    <definedName name="_xlnm._FilterDatabase" localSheetId="5" hidden="1">'20170051 K - Kácení'!$C$119:$K$187</definedName>
    <definedName name="_xlnm.Print_Area" localSheetId="5">'20170051 K - Kácení'!$C$4:$J$76,'20170051 K - Kácení'!$C$82:$J$101,'20170051 K - Kácení'!$C$107:$K$187</definedName>
    <definedName name="_xlnm._FilterDatabase" localSheetId="6" hidden="1">'20170051 VON - Vedlejší a...'!$C$120:$K$168</definedName>
    <definedName name="_xlnm.Print_Area" localSheetId="6">'20170051 VON - Vedlejší a...'!$C$4:$J$76,'20170051 VON - Vedlejší a...'!$C$82:$J$102,'20170051 VON - Vedlejší a...'!$C$108:$K$168</definedName>
    <definedName name="_xlnm.Print_Titles" localSheetId="0">'Rekapitulace stavby'!$92:$92</definedName>
    <definedName name="_xlnm.Print_Titles" localSheetId="1">'20170051 R - Rekonstrukce...'!$125:$125</definedName>
    <definedName name="_xlnm.Print_Titles" localSheetId="2">'20170051 2.1. - Odběrné o...'!$124:$124</definedName>
    <definedName name="_xlnm.Print_Titles" localSheetId="3">'20170051 2.2. - Kanalizace'!$124:$124</definedName>
    <definedName name="_xlnm.Print_Titles" localSheetId="4">'20170051 2.3. - Schody'!$124:$124</definedName>
    <definedName name="_xlnm.Print_Titles" localSheetId="5">'20170051 K - Kácení'!$119:$119</definedName>
    <definedName name="_xlnm.Print_Titles" localSheetId="6">'20170051 VON - Vedlejší a...'!$120:$120</definedName>
  </definedNames>
  <calcPr fullCalcOnLoad="1"/>
</workbook>
</file>

<file path=xl/sharedStrings.xml><?xml version="1.0" encoding="utf-8"?>
<sst xmlns="http://schemas.openxmlformats.org/spreadsheetml/2006/main" count="6507" uniqueCount="1076">
  <si>
    <t>Export Komplet</t>
  </si>
  <si>
    <t/>
  </si>
  <si>
    <t>2.0</t>
  </si>
  <si>
    <t>ZAMOK</t>
  </si>
  <si>
    <t>False</t>
  </si>
  <si>
    <t>{343e1211-f5bb-44f4-8b87-115e9dd4cbce}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</si>
  <si>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</si>
  <si>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</si>
  <si>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</si>
  <si>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</si>
  <si>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</si>
  <si>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</si>
  <si>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</si>
  <si>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</si>
  <si>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20170051FK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</si>
  <si>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</si>
  <si>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</si>
  <si>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Dlouhá Strouha, Kvasiny, rekonstrukce koryta, ř. km 4,735 - 4,885</t>
  </si>
  <si>
    <t>KSO:</t>
  </si>
  <si>
    <t>833 21 32</t>
  </si>
  <si>
    <t>CC-CZ:</t>
  </si>
  <si>
    <t>Místo:</t>
  </si>
  <si>
    <t>k.ú. Kvasiny</t>
  </si>
  <si>
    <t>Datum:</t>
  </si>
  <si>
    <t>19. 9. 2019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</si>
  <si>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</si>
  <si>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</si>
  <si>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</si>
  <si>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</si>
  <si>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</si>
  <si>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</si>
  <si>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</si>
  <si>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>ŠINDLAR s.r.o.</t>
  </si>
  <si>
    <t>True</t>
  </si>
  <si>
    <t>Zpracovatel:</t>
  </si>
  <si>
    <t>Ing. Josef Jágr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</si>
  <si>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</si>
  <si>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</si>
  <si>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</si>
  <si>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</si>
  <si>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</si>
  <si>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</si>
  <si>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</si>
  <si>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</si>
  <si>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</si>
  <si>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</si>
  <si>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</si>
  <si>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</si>
  <si>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</si>
  <si>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</si>
  <si>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</si>
  <si>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</si>
  <si>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</si>
  <si>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</si>
  <si>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</si>
  <si>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</si>
  <si>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</si>
  <si>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</si>
  <si>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</si>
  <si>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</si>
  <si>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</si>
  <si>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</si>
  <si>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</si>
  <si>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</si>
  <si>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</si>
  <si>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</si>
  <si>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</si>
  <si>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</si>
  <si>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</si>
  <si>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</si>
  <si>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</si>
  <si>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</si>
  <si>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</si>
  <si>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</si>
  <si>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</si>
  <si>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</si>
  <si>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</si>
  <si>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</si>
  <si>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</si>
  <si>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</si>
  <si>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</si>
  <si>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</si>
  <si>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</si>
  <si>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20170051 R</t>
  </si>
  <si>
    <t>Rekonstrukce koryta, ř. km 4,735 - 4,885</t>
  </si>
  <si>
    <t>STA</t>
  </si>
  <si>
    <t>1</t>
  </si>
  <si>
    <t>{9fc81b0e-2828-4f0f-be4e-fdf3511a9d56}</t>
  </si>
  <si>
    <t>833 2</t>
  </si>
  <si>
    <t>2</t>
  </si>
  <si>
    <t>20170051 O</t>
  </si>
  <si>
    <t>Vyvolané náklady</t>
  </si>
  <si>
    <t>{17447513-5c12-4754-900d-e5310c45c99d}</t>
  </si>
  <si>
    <t>20170051 2.1.</t>
  </si>
  <si>
    <t>Odběrné objekty</t>
  </si>
  <si>
    <t>Soupis</t>
  </si>
  <si>
    <t>{80709af1-4e59-4cdf-84fa-bc4a4e4fd03c}</t>
  </si>
  <si>
    <t>20170051 2.2.</t>
  </si>
  <si>
    <t>Kanalizace</t>
  </si>
  <si>
    <t>{0178f75f-8e93-4742-98dc-6791d9555a13}</t>
  </si>
  <si>
    <t>20170051 2.3.</t>
  </si>
  <si>
    <t>Schody</t>
  </si>
  <si>
    <t>{f4e62192-eae2-4ca3-8e5d-cfd4df26c94e}</t>
  </si>
  <si>
    <t>20170051 K</t>
  </si>
  <si>
    <t>Kácení</t>
  </si>
  <si>
    <t>{a8a8c2b0-8368-469e-8905-cda0803b5b69}</t>
  </si>
  <si>
    <t>20170051 VON</t>
  </si>
  <si>
    <t>Vedlejší a ostatní náklady</t>
  </si>
  <si>
    <t>{3afcf044-b099-460a-80b0-de854c89215a}</t>
  </si>
  <si>
    <t>KRYCÍ LIST SOUPISU PRACÍ</t>
  </si>
  <si>
    <t>Objekt:</t>
  </si>
  <si>
    <t>20170051 R - Rekonstrukce koryta, ř. km 4,735 - 4,885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</si>
  <si>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</si>
  <si>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</si>
  <si>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</si>
  <si>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</si>
  <si>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</si>
  <si>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</si>
  <si>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</si>
  <si>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</si>
  <si>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</si>
  <si>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</si>
  <si>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</si>
  <si>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</si>
  <si>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</si>
  <si>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</si>
  <si>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</si>
  <si>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</si>
  <si>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</si>
  <si>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</si>
  <si>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</si>
  <si>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</si>
  <si>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</si>
  <si>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</si>
  <si>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</si>
  <si>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</si>
  <si>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</si>
  <si>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</si>
  <si>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</si>
  <si>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</si>
  <si>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</si>
  <si>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</si>
  <si>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</si>
  <si>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</si>
  <si>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</si>
  <si>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115001104</t>
  </si>
  <si>
    <t>Převedení vody potrubím průměru DN přes 250 do 300</t>
  </si>
  <si>
    <t>m</t>
  </si>
  <si>
    <t>CS ÚRS 2019 01</t>
  </si>
  <si>
    <t>4</t>
  </si>
  <si>
    <t>1713866562</t>
  </si>
  <si>
    <t>VV</t>
  </si>
  <si>
    <t>150,0 "150 m potrubí včetně kolen, včetně zajištění proti posunutí, podél bet. zdi"</t>
  </si>
  <si>
    <t>115101201</t>
  </si>
  <si>
    <t>Čerpání vody na dopravní výšku do 10 m s uvažovaným průměrným přítokem do 500 l/min</t>
  </si>
  <si>
    <t>hod</t>
  </si>
  <si>
    <t>1675762389</t>
  </si>
  <si>
    <t>čerpání průsakových vod při betonování základů</t>
  </si>
  <si>
    <t>20,0*24</t>
  </si>
  <si>
    <t>3</t>
  </si>
  <si>
    <t>115101203</t>
  </si>
  <si>
    <t>Čerpání vody na dopravní výšku do 10 m s uvažovaným průměrným přítokem přes 1 000 do 2 000 l/min</t>
  </si>
  <si>
    <t>651494908</t>
  </si>
  <si>
    <t xml:space="preserve"> "čerpání vody při přepojování vody z potrubí do potrubí - 5 dnů celkem" 5*24</t>
  </si>
  <si>
    <t>115101303</t>
  </si>
  <si>
    <t>Pohotovost záložní čerpací soupravy pro dopravní výšku do 10 m s uvažovaným průměrným přítokem přes 1 000 do 2 000 l/min</t>
  </si>
  <si>
    <t>den</t>
  </si>
  <si>
    <t>1043899942</t>
  </si>
  <si>
    <t>"čerpání vody při přepojování vody z potrubí do potrubí - 5 dnů celkem" 5</t>
  </si>
  <si>
    <t>5</t>
  </si>
  <si>
    <t>116103000 - R</t>
  </si>
  <si>
    <t>Příplatek za promísení zeminy z výskytu s dovezenou jílovitou zeminou</t>
  </si>
  <si>
    <t>m3</t>
  </si>
  <si>
    <t>1799326776</t>
  </si>
  <si>
    <t>"přehození původní zeminy a nově dovezené, veškerý objem" 1380</t>
  </si>
  <si>
    <t>6</t>
  </si>
  <si>
    <t>121101102</t>
  </si>
  <si>
    <t>Sejmutí ornice nebo lesní půdy  s vodorovným přemístěním na hromady v místě upotřebení nebo na dočasné či trvalé skládky se složením, na vzdálenost přes 50 do 100 m</t>
  </si>
  <si>
    <t>-589269696</t>
  </si>
  <si>
    <t>"svah v oblouku, plocha 170 m2, mocnost 0,15 m" 170*0,15</t>
  </si>
  <si>
    <t>Součet</t>
  </si>
  <si>
    <t>7</t>
  </si>
  <si>
    <t>122201102</t>
  </si>
  <si>
    <t>Odkopávky a prokopávky nezapažené  s přehozením výkopku na vzdálenost do 3 m nebo s naložením na dopravní prostředek v hornině tř. 3 přes 100 do 1 000 m3</t>
  </si>
  <si>
    <t>-572876663</t>
  </si>
  <si>
    <t>1380,0*0,4 " 40% z celkové kub. 1380 m3</t>
  </si>
  <si>
    <t>8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</si>
  <si>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</si>
  <si>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</si>
  <si>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445394089</t>
  </si>
  <si>
    <t>1380*0,4*0,3</t>
  </si>
  <si>
    <t>9</t>
  </si>
  <si>
    <t>122201402</t>
  </si>
  <si>
    <t>Vykopávky v zemnících na suchu  s přehozením výkopku na vzdálenost do 3 m nebo s naložením na dopravní prostředek v hornině tř. 3 přes 100 do 1 000 m3</t>
  </si>
  <si>
    <t>1056660771</t>
  </si>
  <si>
    <t>380,0 "jílovitá zemina pro promísení násypového materiálu</t>
  </si>
  <si>
    <t>10</t>
  </si>
  <si>
    <t>122201409</t>
  </si>
  <si>
    <t>Vykopávky v zemnících na suchu  s přehozením výkopku na vzdálenost do 3 m nebo s naložením na dopravní prostředek v hornině tř. 3 Příplatek k cenám za lepivost horniny tř. 3</t>
  </si>
  <si>
    <t>172044126</t>
  </si>
  <si>
    <t>380,0*0,3 "lepivost 30%</t>
  </si>
  <si>
    <t>11</t>
  </si>
  <si>
    <t>122301102</t>
  </si>
  <si>
    <t>Odkopávky a prokopávky nezapažené  s přehozením výkopku na vzdálenost do 3 m nebo s naložením na dopravní prostředek v hornině tř. 4 přes 100 do 1 000 m3</t>
  </si>
  <si>
    <t>-289064462</t>
  </si>
  <si>
    <t>1380,0*0,4 " 40% z celkové kub.</t>
  </si>
  <si>
    <t>-32,16 "odečet zeminy, hloubení rýh v hor. tř. 4</t>
  </si>
  <si>
    <t>12</t>
  </si>
  <si>
    <t>122301109</t>
  </si>
  <si>
    <t>Odkopávky a prokopávky nezapažené  s přehozením výkopku na vzdálenost do 3 m nebo s naložením na dopravní prostředek v hornině tř. 4 Příplatek k cenám za lepivost horniny tř. 4</t>
  </si>
  <si>
    <t>-116097130</t>
  </si>
  <si>
    <t>519,84*0,3</t>
  </si>
  <si>
    <t>13</t>
  </si>
  <si>
    <t>122301402</t>
  </si>
  <si>
    <t>Vykopávky v zemnících na suchu  s přehozením výkopku na vzdálenost do 3 m nebo s naložením na dopravní prostředek v hornině tř. 4 přes 100 do 1 000 m3</t>
  </si>
  <si>
    <t>982864092</t>
  </si>
  <si>
    <t>207,0 "jíl pro dotvarování koryta</t>
  </si>
  <si>
    <t>14</t>
  </si>
  <si>
    <t>122301409</t>
  </si>
  <si>
    <t>Vykopávky v zemnících na suchu  s přehozením výkopku na vzdálenost do 3 m nebo s naložením na dopravní prostředek v hornině tř. 4 Příplatek k cenám za lepivost horniny tř. 4</t>
  </si>
  <si>
    <t>2128124550</t>
  </si>
  <si>
    <t>207,0*0,5 "lepivost 50%</t>
  </si>
  <si>
    <t>M</t>
  </si>
  <si>
    <t>103641000-R</t>
  </si>
  <si>
    <t>zemina pro terénní úpravy - tříděná</t>
  </si>
  <si>
    <t>t</t>
  </si>
  <si>
    <t>-1467635060</t>
  </si>
  <si>
    <t>měrná hmotnost nakupované zeminy 1,8 t/m3</t>
  </si>
  <si>
    <t>380,0*1,8 "jílovitá zemina</t>
  </si>
  <si>
    <t>207,0*1,8 "jíl</t>
  </si>
  <si>
    <t>16</t>
  </si>
  <si>
    <t>122401102</t>
  </si>
  <si>
    <t>Odkopávky a prokopávky nezapažené  s přehozením výkopku na vzdálenost do 3 m nebo s naložením na dopravní prostředek v hornině tř. 5 přes 100 do 1 000 m3</t>
  </si>
  <si>
    <t>-1934614155</t>
  </si>
  <si>
    <t>1380,0*0,15 " 15% z celkové kub.</t>
  </si>
  <si>
    <t>-32,16 " odečet kubatury hloubení rýh tř. 5</t>
  </si>
  <si>
    <t>17</t>
  </si>
  <si>
    <t>122501101</t>
  </si>
  <si>
    <t>Odkopávky a prokopávky nezapažené  s přehozením výkopku na vzdálenost do 3 m nebo s naložením na dopravní prostředek v hornině tř. 6 do 100 m3</t>
  </si>
  <si>
    <t>-806572936</t>
  </si>
  <si>
    <t>1380,0*0,05 " 5% z celkové kub.</t>
  </si>
  <si>
    <t>18</t>
  </si>
  <si>
    <t>124203101</t>
  </si>
  <si>
    <t>Vykopávky pro koryta vodotečí  s přehozením výkopku na vzdálenost do 3 m nebo s naložením na dopravní prostředek v hornině tř. 3 do 1 000 m3</t>
  </si>
  <si>
    <t>775325267</t>
  </si>
  <si>
    <t>3*1,5*(1,8+0,5)/2*0,8 " odstranění příčných hrázek (jímky), 3 ks (2 na nátoku, 1 na výtoku)</t>
  </si>
  <si>
    <t>19</t>
  </si>
  <si>
    <t>132201101</t>
  </si>
  <si>
    <t>Hloubení zapažených i nezapažených rýh šířky do 600 mm  s urovnáním dna do předepsaného profilu a spádu v hornině tř. 3 do 100 m3</t>
  </si>
  <si>
    <t>997186830</t>
  </si>
  <si>
    <t>hloubení v nově nasypané zemině, nezapočítaná v bilanci zemin</t>
  </si>
  <si>
    <t>135*0,5*0,5 "rýha pro potrubí (převedení vody potrubím)</t>
  </si>
  <si>
    <t>20</t>
  </si>
  <si>
    <t>132201109</t>
  </si>
  <si>
    <t>Hloubení zapažených i nezapažených rýh šířky do 600 mm  s urovnáním dna do předepsaného profilu a spádu v hornině tř. 3 Příplatek k cenám za lepivost horniny tř. 3</t>
  </si>
  <si>
    <t>-1115403545</t>
  </si>
  <si>
    <t>33,75*0,3</t>
  </si>
  <si>
    <t>132301201</t>
  </si>
  <si>
    <t>Hloubení zapažených i nezapažených rýh šířky přes 600 do 2 000 mm  s urovnáním dna do předepsaného profilu a spádu v hornině tř. 4 do 100 m3</t>
  </si>
  <si>
    <t>1170178713</t>
  </si>
  <si>
    <t>pro základ, 50% pro tř. 4</t>
  </si>
  <si>
    <t>134,0*0,8*0,6*0,5</t>
  </si>
  <si>
    <t>22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</si>
  <si>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</si>
  <si>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</si>
  <si>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1273377857</t>
  </si>
  <si>
    <t>32,16*0,3 "lepivost 30%</t>
  </si>
  <si>
    <t>23</t>
  </si>
  <si>
    <t>132401201</t>
  </si>
  <si>
    <t>Hloubení zapažených i nezapažených rýh šířky přes 600 do 2 000 mm  s urovnáním dna do předepsaného profilu a spádu s použitím trhavin v hornině tř. 5 pro jakékoliv množství</t>
  </si>
  <si>
    <t>-1215465225</t>
  </si>
  <si>
    <t>pro základ, 50% kubatury pro tř. 5</t>
  </si>
  <si>
    <t>24</t>
  </si>
  <si>
    <t>151000000-R</t>
  </si>
  <si>
    <t>Zřízení a likvidace provizorního statického zajištění potrubí pro převod vody</t>
  </si>
  <si>
    <t>kpl</t>
  </si>
  <si>
    <t>456663267</t>
  </si>
  <si>
    <t>položka obsahuje tyto činnosti:</t>
  </si>
  <si>
    <t>vrtání otvorů pro osazení ocelových zápor</t>
  </si>
  <si>
    <t>dodávka, úprava, osazení a zabetonování ocelových zápor</t>
  </si>
  <si>
    <t xml:space="preserve">zřízení pažení do ocelových zápor, </t>
  </si>
  <si>
    <t>odstranění pažení, vytažení zápor a jejich likvidace, sanace děr</t>
  </si>
  <si>
    <t>ocelové zápory zůstanou ve vlastnictví zhotovitele</t>
  </si>
  <si>
    <t>25</t>
  </si>
  <si>
    <t>153111111</t>
  </si>
  <si>
    <t>Úprava ocelových štětovnic pro štětové stěny  řezání z terénu, štětovnic na skládce příčné</t>
  </si>
  <si>
    <t>kus</t>
  </si>
  <si>
    <t>-773461667</t>
  </si>
  <si>
    <t>40 "řezání ocelových pažnic UNION dl. 4,0 m</t>
  </si>
  <si>
    <t>26</t>
  </si>
  <si>
    <t>153112111</t>
  </si>
  <si>
    <t>Zřízení beraněných stěn z ocelových štětovnic  z terénu nastražení štětovnic ve standardních podmínkách, délky do 10 m</t>
  </si>
  <si>
    <t>m2</t>
  </si>
  <si>
    <t>537327402</t>
  </si>
  <si>
    <t>20,0*2,0 "provizorní zpevnění PB</t>
  </si>
  <si>
    <t>27</t>
  </si>
  <si>
    <t>153112121</t>
  </si>
  <si>
    <t>Zřízení beraněných stěn z ocelových štětovnic  z terénu zaberanění štětovnic ve standardních podmínkách, délky do 4 m</t>
  </si>
  <si>
    <t>1700828178</t>
  </si>
  <si>
    <t>20,0*1,0 " zaražení do hl. 1,0 m - provizorní zpevnění PB</t>
  </si>
  <si>
    <t>28</t>
  </si>
  <si>
    <t>15920310</t>
  </si>
  <si>
    <t>pažnice ocelová UNION dl 4 m</t>
  </si>
  <si>
    <t>-456587561</t>
  </si>
  <si>
    <t>P</t>
  </si>
  <si>
    <t>Poznámka k položce:
hmotnost: 8,4 kg/m</t>
  </si>
  <si>
    <t>hmotnost pažnic 33,60 kg/m2</t>
  </si>
  <si>
    <t>20,0*2,0*0,0336/2"dvojnásobná obratovost</t>
  </si>
  <si>
    <t>29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</si>
  <si>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</si>
  <si>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</si>
  <si>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1619135135</t>
  </si>
  <si>
    <t>(1380,0-380,0)*2 "zemina pro násypy na meziskládku a zpět</t>
  </si>
  <si>
    <t>30</t>
  </si>
  <si>
    <t>1815926729</t>
  </si>
  <si>
    <t>25,50 "ornice z meziskládky</t>
  </si>
  <si>
    <t>31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</si>
  <si>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</si>
  <si>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</si>
  <si>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665618897</t>
  </si>
  <si>
    <t>380,0+207,0 "jílovitá zemina a jíl ze zemníku</t>
  </si>
  <si>
    <t>32</t>
  </si>
  <si>
    <t>-1240751946</t>
  </si>
  <si>
    <t>380,0 "přebytečná zemina</t>
  </si>
  <si>
    <t>33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</si>
  <si>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</si>
  <si>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</si>
  <si>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340676219</t>
  </si>
  <si>
    <t>(380,0+207,0)*5 "jílovitá zemina a jíl ze zemníku, 5 příplatků</t>
  </si>
  <si>
    <t>34</t>
  </si>
  <si>
    <t>-1517191876</t>
  </si>
  <si>
    <t>380,0*10 "přebytečná zemina na skládku, 10 příplatků</t>
  </si>
  <si>
    <t>35</t>
  </si>
  <si>
    <t>167101101</t>
  </si>
  <si>
    <t>Nakládání, skládání a překládání neulehlého výkopku nebo sypaniny  nakládání, množství do 100 m3, z hornin tř. 1 až 4</t>
  </si>
  <si>
    <t>-1566224165</t>
  </si>
  <si>
    <t>36</t>
  </si>
  <si>
    <t>167101102</t>
  </si>
  <si>
    <t>Nakládání, skládání a překládání neulehlého výkopku nebo sypaniny  nakládání, množství přes 100 m3, z hornin tř. 1 až 4</t>
  </si>
  <si>
    <t>1545883384</t>
  </si>
  <si>
    <t>(1380,0-380,0) "zemina z meziskládky(pro násypy )</t>
  </si>
  <si>
    <t>37</t>
  </si>
  <si>
    <t>171103101</t>
  </si>
  <si>
    <t>Zemní hrázky přívodních a odpadních melioračních kanálů  zhutňované po vrstvách tloušťky 200 mm, s přemístěním sypaniny do 20 m nebo s jejím přehozením do 3 m z hornin tř. 1 až 4</t>
  </si>
  <si>
    <t>1295085164</t>
  </si>
  <si>
    <t>3*1,5*(1,8+0,5)/2*0,8 "příčná hrázka (jímka), 3 ks, šířka 1,5 m, výška 0,8 m</t>
  </si>
  <si>
    <t>38</t>
  </si>
  <si>
    <t>171103213 - R</t>
  </si>
  <si>
    <t>Uložení netříděných sypanin z hornin tř. 1 až 4 do zemních hrází  pro jakoukoliv šířku koruny přívodních kanálů inundačních nebo ochranných se zhutněním do 98 % PS - koef. C s příměsí jílové hlíny přes 50 % objemu</t>
  </si>
  <si>
    <t>-1690720471</t>
  </si>
  <si>
    <t>1380,0 "výkaz - násypy celkem</t>
  </si>
  <si>
    <t>-1380,0*0,5 "odečet zeminy pro položku zásyp kolem objektů</t>
  </si>
  <si>
    <t>39</t>
  </si>
  <si>
    <t>171151101</t>
  </si>
  <si>
    <t>Hutnění boků násypů z hornin soudržných a sypkých  pro jakýkoliv sklon, délku a míru zhutnění svahu</t>
  </si>
  <si>
    <t>1866457582</t>
  </si>
  <si>
    <t>hutnění na 98% PS</t>
  </si>
  <si>
    <t xml:space="preserve">138,0*4,5 </t>
  </si>
  <si>
    <t>40</t>
  </si>
  <si>
    <t>171201211-R</t>
  </si>
  <si>
    <t>Poplatek za uložení stavebního odpadu na skládce (skládkovné) zeminy a kameniva zatříděného do Katalogu odpadů pod kódem 170 504</t>
  </si>
  <si>
    <t>-699488956</t>
  </si>
  <si>
    <t>poplatek za uložení přebytečné zeminy na skládku, hmotnost 1,8 t/m3</t>
  </si>
  <si>
    <t>380*1,8</t>
  </si>
  <si>
    <t>41</t>
  </si>
  <si>
    <t>174101101</t>
  </si>
  <si>
    <t>Zásyp sypaninou z jakékoliv horniny  s uložením výkopku ve vrstvách se zhutněním jam, šachet, rýh nebo kolem objektů v těchto vykopávkách</t>
  </si>
  <si>
    <t>154278137</t>
  </si>
  <si>
    <t>1380,0 "výkaz , násypy celkem</t>
  </si>
  <si>
    <t>-1380,0*0,5 "odečet zeminy pro položku uložení do hrází</t>
  </si>
  <si>
    <t>42</t>
  </si>
  <si>
    <t>174202101</t>
  </si>
  <si>
    <t>Zásyp sypaninou z jakékoliv horniny při překopech inženýrských sítí objemu do 30 m3 s uložením výkopku ve vrstvách bez zhutnění jam, šachet, rýh nebo kolem objektů v těchto vykopávkách</t>
  </si>
  <si>
    <t>1754429473</t>
  </si>
  <si>
    <t>1,2*0,1*1,5 "kolem řady pilot</t>
  </si>
  <si>
    <t>43</t>
  </si>
  <si>
    <t>583336770-R</t>
  </si>
  <si>
    <t>kamenivo těžené hrubé frakce 16-32</t>
  </si>
  <si>
    <t>874236797</t>
  </si>
  <si>
    <t>0,180*2,0 "pro obsyp kůlů</t>
  </si>
  <si>
    <t>44</t>
  </si>
  <si>
    <t>181301101</t>
  </si>
  <si>
    <t>Rozprostření a urovnání ornice v rovině nebo ve svahu sklonu do 1:5 při souvislé ploše do 500 m2, tl. vrstvy do 100 mm</t>
  </si>
  <si>
    <t>1085929001</t>
  </si>
  <si>
    <t>138,0*1,5 "koruna hrázky</t>
  </si>
  <si>
    <t>45</t>
  </si>
  <si>
    <t>181411121</t>
  </si>
  <si>
    <t>Založení trávníku na půdě předem připravené plochy do 1000 m2 výsevem včetně utažení lučního v rovině nebo na svahu do 1:5</t>
  </si>
  <si>
    <t>268125</t>
  </si>
  <si>
    <t>46</t>
  </si>
  <si>
    <t>005724720</t>
  </si>
  <si>
    <t>osivo směs travní krajinná-rovinná</t>
  </si>
  <si>
    <t>kg</t>
  </si>
  <si>
    <t>-158163589</t>
  </si>
  <si>
    <t>207*0,015 'Přepočtené koeficientem množství</t>
  </si>
  <si>
    <t>47</t>
  </si>
  <si>
    <t>181411122</t>
  </si>
  <si>
    <t>Založení trávníku na půdě předem připravené plochy do 1000 m2 výsevem včetně utažení lučního na svahu přes 1:5 do 1:2</t>
  </si>
  <si>
    <t>981662493</t>
  </si>
  <si>
    <t>138,0*4,5 "bok hrázky</t>
  </si>
  <si>
    <t>48</t>
  </si>
  <si>
    <t>005724740</t>
  </si>
  <si>
    <t>osivo směs travní krajinná-svahová</t>
  </si>
  <si>
    <t>1561197835</t>
  </si>
  <si>
    <t>621*0,015 'Přepočtené koeficientem množství</t>
  </si>
  <si>
    <t>49</t>
  </si>
  <si>
    <t>181951101</t>
  </si>
  <si>
    <t>Úprava pláně vyrovnáním výškových rozdílů  v hornině tř. 1 až 4 bez zhutnění</t>
  </si>
  <si>
    <t>519079778</t>
  </si>
  <si>
    <t>138,0*1,2 "dno koryta</t>
  </si>
  <si>
    <t>50</t>
  </si>
  <si>
    <t>182201101</t>
  </si>
  <si>
    <t>Svahování trvalých svahů do projektovaných profilů  s potřebným přemístěním výkopku při svahování násypů v jakékoliv hornině</t>
  </si>
  <si>
    <t>608731526</t>
  </si>
  <si>
    <t>2*138,0*1,0 "břehy koryta</t>
  </si>
  <si>
    <t>51</t>
  </si>
  <si>
    <t>182301121</t>
  </si>
  <si>
    <t>Rozprostření a urovnání ornice ve svahu sklonu přes 1:5 při souvislé ploše do 500 m2, tl. vrstvy do 100 mm</t>
  </si>
  <si>
    <t>120328545</t>
  </si>
  <si>
    <t>52</t>
  </si>
  <si>
    <t>183102133</t>
  </si>
  <si>
    <t>Hloubení jamek pro vysazování rostlin v zemině tř.1 až 4 bez výměny půdy  na svahu přes 1:5 do 1:2, objemu přes 0,02 do 0,05 m3</t>
  </si>
  <si>
    <t>1922897027</t>
  </si>
  <si>
    <t>10,0" pro keře ptačího zobu</t>
  </si>
  <si>
    <t>53</t>
  </si>
  <si>
    <t>183102134</t>
  </si>
  <si>
    <t>Hloubení jamek pro vysazování rostlin v zemině tř.1 až 4 bez výměny půdy  na svahu přes 1:5 do 1:2, objemu přes 0,05 do 0,125 m3</t>
  </si>
  <si>
    <t>495292393</t>
  </si>
  <si>
    <t>18 "pro odrostky stromků habru</t>
  </si>
  <si>
    <t>54</t>
  </si>
  <si>
    <t>184102211</t>
  </si>
  <si>
    <t>Výsadba keře bez balu do předem vyhloubené jamky se zalitím  v rovině nebo na svahu do 1:5 výšky do 1 m v terénu</t>
  </si>
  <si>
    <t>1518637615</t>
  </si>
  <si>
    <t>výkres C.5</t>
  </si>
  <si>
    <t>10 "náhradní výsadba</t>
  </si>
  <si>
    <t>55</t>
  </si>
  <si>
    <t>026505300 R</t>
  </si>
  <si>
    <t>Zlatice prostřední (Forsythia intermedia) 26 - 35 cm, KK</t>
  </si>
  <si>
    <t>8608496</t>
  </si>
  <si>
    <t>56</t>
  </si>
  <si>
    <t>184102123</t>
  </si>
  <si>
    <t>Výsadba dřeviny s balem do předem vyhloubené jamky se zalitím  na svahu přes 1:5 do 1:2, při průměru balu přes 300 do 400 mm</t>
  </si>
  <si>
    <t>178859478</t>
  </si>
  <si>
    <t>57</t>
  </si>
  <si>
    <t>026404450R</t>
  </si>
  <si>
    <t>Odrostky stromků 200-250cm se zapěstovanou korunkou, obvod kmene 8 -12 cm, ZB</t>
  </si>
  <si>
    <t>-1114565595</t>
  </si>
  <si>
    <t>15 "habr obecný</t>
  </si>
  <si>
    <t>3 "dub letní</t>
  </si>
  <si>
    <t>58</t>
  </si>
  <si>
    <t>184215132</t>
  </si>
  <si>
    <t>Ukotvení dřeviny kůly třemi kůly, délky přes 1 do 2 m</t>
  </si>
  <si>
    <t>1558552056</t>
  </si>
  <si>
    <t>59</t>
  </si>
  <si>
    <t>052171080</t>
  </si>
  <si>
    <t>tyče dřevěné v kůře D 80mm dl 6m</t>
  </si>
  <si>
    <t>400712092</t>
  </si>
  <si>
    <t>0,226*3 'Přepočtené koeficientem množství</t>
  </si>
  <si>
    <t>60</t>
  </si>
  <si>
    <t>184818242</t>
  </si>
  <si>
    <t>Ochrana kmene bedněním před poškozením stavebním provozem zřízení včetně odstranění výšky bednění přes 2 do 3 m průměru kmene přes 300 do 500 mm</t>
  </si>
  <si>
    <t>-409212716</t>
  </si>
  <si>
    <t>61</t>
  </si>
  <si>
    <t>184818243</t>
  </si>
  <si>
    <t>Ochrana kmene bedněním před poškozením stavebním provozem zřízení včetně odstranění výšky bednění přes 2 do 3 m průměru kmene přes 500 do 700 mm</t>
  </si>
  <si>
    <t>1314131163</t>
  </si>
  <si>
    <t>Zakládání</t>
  </si>
  <si>
    <t>62</t>
  </si>
  <si>
    <t>211571112</t>
  </si>
  <si>
    <t>Výplň kamenivem do rýh odvodňovacích žeber nebo trativodů  bez zhutnění, s úpravou povrchu výplně štěrkopískem netříděným</t>
  </si>
  <si>
    <t>1465552120</t>
  </si>
  <si>
    <t>2*150,0*0,2*0,3 "obsyp drenáže</t>
  </si>
  <si>
    <t>63</t>
  </si>
  <si>
    <t>212755215</t>
  </si>
  <si>
    <t>Trativody bez lože z drenážních trubek  plastových flexibilních D 125 mm</t>
  </si>
  <si>
    <t>-1076899903</t>
  </si>
  <si>
    <t>2*150,0 "oboustranná drenáž podél paty zdi</t>
  </si>
  <si>
    <t>64</t>
  </si>
  <si>
    <t>213141111</t>
  </si>
  <si>
    <t>Zřízení vrstvy z geotextilie  filtrační, separační, odvodňovací, ochranné, výztužné nebo protierozní v rovině nebo ve sklonu do 1:5, šířky do 3 m</t>
  </si>
  <si>
    <t>212962531</t>
  </si>
  <si>
    <t>specifikace viz TZ</t>
  </si>
  <si>
    <t>"dno koryta, délka 142 m, šířka 1,2m" 142*1,2</t>
  </si>
  <si>
    <t>65</t>
  </si>
  <si>
    <t>693110640-R</t>
  </si>
  <si>
    <t>geotextilie z polyesterových vláken netkaná, 500 g/m2, šíře 200 cm</t>
  </si>
  <si>
    <t>1698318988</t>
  </si>
  <si>
    <t>Poznámka k položce:
Plošná hmotnost: 500 g/m2, Pevnost v tahu (podélně/příčně): 6/5,5 kN/m, Statické protržení (CBR): 900 N, Funkce: F, F+S  Šířka: 2 m, Délka nábalu: 50 m</t>
  </si>
  <si>
    <t>170,4*1,1 'Přepočtené koeficientem množství</t>
  </si>
  <si>
    <t>66</t>
  </si>
  <si>
    <t>213141131</t>
  </si>
  <si>
    <t>Zřízení vrstvy z geotextilie  filtrační, separační, odvodňovací, ochranné, výztužné nebo protierozní ve sklonu přes 1:2 do 1:1, šířky do 3 m</t>
  </si>
  <si>
    <t>-1855227738</t>
  </si>
  <si>
    <t>"svahy koryta Dlouhé Strouhy, délka 142 m, šířka 2,9 m" 142*2,9</t>
  </si>
  <si>
    <t>67</t>
  </si>
  <si>
    <t>693110430</t>
  </si>
  <si>
    <t>geotextilie netkaná separační, ochranná, filtrační, drenážní PES 500g/m2</t>
  </si>
  <si>
    <t>312054580</t>
  </si>
  <si>
    <t>411,8*1,15 'Přepočtené koeficientem množství</t>
  </si>
  <si>
    <t>68</t>
  </si>
  <si>
    <t>224211116</t>
  </si>
  <si>
    <t>Maloprofilové vrty průběžným sacím vrtáním průměru přes 56 do 93 mm do úklonu 45° v hl 0 až 25 m v hornině tř. V a VI</t>
  </si>
  <si>
    <t>-247701047</t>
  </si>
  <si>
    <t>vrty pro mikropiloty, ( stabilizace základů zdi v délce 70 m)</t>
  </si>
  <si>
    <t>70,0/3,5*2*3,0 " rozteč 3,5 m, 2 ks dl.3,0 m</t>
  </si>
  <si>
    <t>69</t>
  </si>
  <si>
    <t>54879250</t>
  </si>
  <si>
    <t>mikropilota šroubovitá vrtaná D 60mm</t>
  </si>
  <si>
    <t>-1549113000</t>
  </si>
  <si>
    <t>70</t>
  </si>
  <si>
    <t>232312111</t>
  </si>
  <si>
    <t>Opracování pilot ze dřeva  průměru přes 120 mm</t>
  </si>
  <si>
    <t>-1275698512</t>
  </si>
  <si>
    <t>"přechod u Z.Ú. - 7 kůlů, pr. 200 mm, výška 3,0 m" 7*(3,0*(0,1*0,1*3,14))</t>
  </si>
  <si>
    <t>71</t>
  </si>
  <si>
    <t>232321121</t>
  </si>
  <si>
    <t>Zaražení nebo nastražení a zaberanění dřevěných kůlů nebo pilot  svislých průměru přes 120 mm, na délku od 0 do 3 m</t>
  </si>
  <si>
    <t>-1248715214</t>
  </si>
  <si>
    <t>"přechod u Z.Ú. - 7 kůlů, pr. 200 mm, výška 3,0 m" 7*3</t>
  </si>
  <si>
    <t>72</t>
  </si>
  <si>
    <t>605911820R</t>
  </si>
  <si>
    <t>dřevěná odkorněná kulatina - jeden konce kolmo zaříznutý, druhý konec do špičky, průměr 200 mm, délka 3000 mm, tvrdé dřevo</t>
  </si>
  <si>
    <t>-1687090563</t>
  </si>
  <si>
    <t>"u Z.Ú. 7 kus" 7</t>
  </si>
  <si>
    <t>73</t>
  </si>
  <si>
    <t>239110000R</t>
  </si>
  <si>
    <t>Odříznutí spodní části dřevěných kůlů</t>
  </si>
  <si>
    <t>914319081</t>
  </si>
  <si>
    <t>76*2 " součást stávající srubové stěny, kůly budou seříznuty na 2x</t>
  </si>
  <si>
    <t>74</t>
  </si>
  <si>
    <t>274315412-R</t>
  </si>
  <si>
    <t>Základové konstrukce z betonu pasy prostého se zvýšenými nároky na prostředí tř. C 25/30 - upravena specifikace na XF3</t>
  </si>
  <si>
    <t>2044468276</t>
  </si>
  <si>
    <t>"základový pas, délka 134 m, šiřka 0,8 m, výška 0,8 m" 134*0,8*0,8</t>
  </si>
  <si>
    <t>75</t>
  </si>
  <si>
    <t>274315412-R1</t>
  </si>
  <si>
    <t>Základové konstrukce z betonu pasy prostého se zvýšenými nároky na prostředí tř. C 25/30 - upravena specifikace na XF3,  příplatek za ztížený přesun betonové směsi</t>
  </si>
  <si>
    <t>-1926721951</t>
  </si>
  <si>
    <t>Poznámka k položce:
předpokládá se použití mobilního čerpadla na vzdálenost cca 80 m</t>
  </si>
  <si>
    <t>85,76</t>
  </si>
  <si>
    <t>76</t>
  </si>
  <si>
    <t>274354111</t>
  </si>
  <si>
    <t>Bednění základových konstrukcí pasů, prahů, věnců a ostruh zřízení</t>
  </si>
  <si>
    <t>-564131779</t>
  </si>
  <si>
    <t>"čela dilatačních bloků - 16 ks" 16*0,8*0,8</t>
  </si>
  <si>
    <t>"délka 134 m, výška 0,8 m, 2 stěny" 2*0,8*134</t>
  </si>
  <si>
    <t>77</t>
  </si>
  <si>
    <t>274354211</t>
  </si>
  <si>
    <t>Bednění základových konstrukcí pasů, prahů, věnců a ostruh odstranění bednění</t>
  </si>
  <si>
    <t>1584112447</t>
  </si>
  <si>
    <t>78</t>
  </si>
  <si>
    <t>278311151</t>
  </si>
  <si>
    <t>Zálivka kotevních otvorů z betonu bez zvýšených nároků na prostředí tř. C 20/25 při objemu jednoho otvoru do 0,02 m3</t>
  </si>
  <si>
    <t>638543374</t>
  </si>
  <si>
    <t>120*0,02</t>
  </si>
  <si>
    <t>Svislé a kompletní konstrukce</t>
  </si>
  <si>
    <t>79</t>
  </si>
  <si>
    <t>321361101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</si>
  <si>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10 216 (E)</t>
  </si>
  <si>
    <t>-896586918</t>
  </si>
  <si>
    <t>R 8, výkres D.10.</t>
  </si>
  <si>
    <t>0,2096</t>
  </si>
  <si>
    <t>80</t>
  </si>
  <si>
    <t>321368211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</si>
  <si>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</si>
  <si>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-1630675164</t>
  </si>
  <si>
    <t>kari 100x100x10</t>
  </si>
  <si>
    <t>výkres D.10.</t>
  </si>
  <si>
    <t>15,566</t>
  </si>
  <si>
    <t>81</t>
  </si>
  <si>
    <t>321321115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</si>
  <si>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25/30</t>
  </si>
  <si>
    <t>-1756851638</t>
  </si>
  <si>
    <t>"nižší část zdi, délka 66 m, výška 1,8 m" 66,0*0,4*1,8</t>
  </si>
  <si>
    <t>"vyšší část zdi, délka 68 m, výška 2,1 m" 68,0*0,4*2,1</t>
  </si>
  <si>
    <t>82</t>
  </si>
  <si>
    <t>321321115-R1</t>
  </si>
  <si>
    <t>Konstrukce z betonu vodních staveb  přehrad, jezů a plavebních komor, spodní stavby vodních elektráren, jader přehrad, odběrných věží a výpustných zařízení, opěrných zdí, šachet, šachtic a ostatních konstrukcí železového pro prostředí s mrazovými cykly tř. C 25/30 -   příplatek za ztížený přesun betonové směsi</t>
  </si>
  <si>
    <t>-656405722</t>
  </si>
  <si>
    <t>83</t>
  </si>
  <si>
    <t>326351111</t>
  </si>
  <si>
    <t>Bednění betonových konstrukcí ploch rovinných konstrukce tl. do 1 m</t>
  </si>
  <si>
    <t>247690523</t>
  </si>
  <si>
    <t>"nižší část zdi, délka 66 m, výška 1,8 m" 66,0*2*1,8</t>
  </si>
  <si>
    <t>"vyšší část zdi, délka 68 m, výška 2,1 m" 68,0*2*2,1</t>
  </si>
  <si>
    <t>"čela dilatačních bloků - nižší část zdi. 8 ks" 8*1,8*0,4</t>
  </si>
  <si>
    <t>"čela dilatačních bloků - vyšší část zdi, 8 ks" 8*2,1*0,4</t>
  </si>
  <si>
    <t>84</t>
  </si>
  <si>
    <t>334791113</t>
  </si>
  <si>
    <t>Prostup v betonových zdech z plastových trub  průměru do DN 160</t>
  </si>
  <si>
    <t>-145252465</t>
  </si>
  <si>
    <t>1*0,4 "převedení vody z podélné drenáže</t>
  </si>
  <si>
    <t>85</t>
  </si>
  <si>
    <t>R002</t>
  </si>
  <si>
    <t>Stabilizace potrubí DN500 po dobu betonáže a hutnění násypu</t>
  </si>
  <si>
    <t>-1162136687</t>
  </si>
  <si>
    <t>Poznámka k položce:
Před zahájením rozebírání vnější srubové konstrukce a odstraňování pařezů bude potrubí zajištěno proti nežádoucímu pohybu. Předpokládá se použití převázek (předpokládá se použití textilního úvazku) k výše položeným kmenům stromů a zaražení ocelových tyčí do podloží. Stromy, ke kterým bude provedeno ukotvení, budou obedněny tak, aby nedošlo k poškození.</t>
  </si>
  <si>
    <t>86</t>
  </si>
  <si>
    <t>R003</t>
  </si>
  <si>
    <t>Ochrana potrubí DN500 při kácení stromů</t>
  </si>
  <si>
    <t>1666534306</t>
  </si>
  <si>
    <t>Poznámka k položce:
Potrubí bude obsypáno pískem minimálně do výšky ¾ průměru potrubí</t>
  </si>
  <si>
    <t>Vodorovné konstrukce</t>
  </si>
  <si>
    <t>87</t>
  </si>
  <si>
    <t>451315115</t>
  </si>
  <si>
    <t>Podkladní a výplňové vrstvy z betonu prostého  tloušťky do 100 mm, z betonu C 16/20</t>
  </si>
  <si>
    <t>-1177910258</t>
  </si>
  <si>
    <t>"pod základy, délka 134 m, šířka 1,2 m" 134*1,2</t>
  </si>
  <si>
    <t>88</t>
  </si>
  <si>
    <t>451571224</t>
  </si>
  <si>
    <t>Podklad pod dlažbu ze štěrkopísku  tl. přes 200 do 250 mm</t>
  </si>
  <si>
    <t>-1680396269</t>
  </si>
  <si>
    <t>"22 m délky, prům 1,2 m3 / mb" (22*1,2)/0,25</t>
  </si>
  <si>
    <t>89</t>
  </si>
  <si>
    <t>463211152</t>
  </si>
  <si>
    <t>Rovnanina z lomového kamene neupraveného pro podélné i příčné objekty objemu přes 3 m3 z kamene tříděného, s urovnáním líce a vyklínováním spár úlomky kamene hmotnost jednotlivých kamenů přes 80 do 200 kg</t>
  </si>
  <si>
    <t>-18543465</t>
  </si>
  <si>
    <t>"opevnění PB v ř. km 4,739-4,754, délka 15 m, pata + svah" 20*((0,6*0,4)+(0,4*0,4))</t>
  </si>
  <si>
    <t>90</t>
  </si>
  <si>
    <t>-667293953</t>
  </si>
  <si>
    <t>"opevnění PB, ř. km 4,846-4,686, 5 m3/mb, délka 22 m" 22*5</t>
  </si>
  <si>
    <t>91</t>
  </si>
  <si>
    <t>463212121</t>
  </si>
  <si>
    <t>Rovnanina z lomového kamene upraveného, tříděného  jakékoliv tloušťky rovnaniny s vyplněním spár a dutin těženým kamenivem</t>
  </si>
  <si>
    <t>376100678</t>
  </si>
  <si>
    <t>1,0*1,0*0,3 "stabilizace výtoku svodného potrubí</t>
  </si>
  <si>
    <t>92</t>
  </si>
  <si>
    <t>463212191</t>
  </si>
  <si>
    <t>Rovnanina z lomového kamene upraveného, tříděného  Příplatek k cenám za vypracování líce</t>
  </si>
  <si>
    <t>2140528209</t>
  </si>
  <si>
    <t>1,0*1,0</t>
  </si>
  <si>
    <t>93</t>
  </si>
  <si>
    <t>469151111- R</t>
  </si>
  <si>
    <t>Zřízení břehového opevnění sklonu do 1:1  perforovanou fólií z umělých hmot</t>
  </si>
  <si>
    <t>2046142358</t>
  </si>
  <si>
    <t xml:space="preserve">(138,0+2,0+2,0)*4,0 " bentonitová matrace </t>
  </si>
  <si>
    <t>(138,0+2,0+2,0)*4,3 " bazénová fólie</t>
  </si>
  <si>
    <t>94</t>
  </si>
  <si>
    <t>28322005-R</t>
  </si>
  <si>
    <t>fólie zemní hydroizolační PVC tl 2mm</t>
  </si>
  <si>
    <t>-881183490</t>
  </si>
  <si>
    <t>(138,0+2,0+2,0)*4,3*1,1 " hydroizolační fólie, ztratné 10%</t>
  </si>
  <si>
    <t>95</t>
  </si>
  <si>
    <t>283220000 - R</t>
  </si>
  <si>
    <t>bentonitová rohož</t>
  </si>
  <si>
    <t>273716737</t>
  </si>
  <si>
    <t xml:space="preserve">(138,0+2,0+2,0)*4,0*1,1 " bentonitová rohože, ztratné 10% </t>
  </si>
  <si>
    <t>96</t>
  </si>
  <si>
    <t>R014</t>
  </si>
  <si>
    <t>Stabilizace základové spáry v místech s nekvalitním podložím</t>
  </si>
  <si>
    <t>1369405591</t>
  </si>
  <si>
    <t>zalití puklin ve skalním podloží směsí z vody, bentonitu a cementu</t>
  </si>
  <si>
    <t>dle TZ Dokumentace objektů kapl D.1.A.4.</t>
  </si>
  <si>
    <t>uvažováno s aplikací 50 l.m-2</t>
  </si>
  <si>
    <t>Na 1 m3 směsi se předpokládá poměr cca 40-45 kg bentonitu a cca 200-250 kg cementu</t>
  </si>
  <si>
    <t>134,0/2*1,2</t>
  </si>
  <si>
    <t>Trubní vedení</t>
  </si>
  <si>
    <t>97</t>
  </si>
  <si>
    <t>871315211</t>
  </si>
  <si>
    <t>Kanalizační potrubí z tvrdého PVC v otevřeném výkopu ve sklonu do 20 %, hladkého plnostěnného jednovrstvého, tuhost třídy SN 4 DN 160</t>
  </si>
  <si>
    <t>291251245</t>
  </si>
  <si>
    <t>3,5 "svodné potrubí drenáží</t>
  </si>
  <si>
    <t>98</t>
  </si>
  <si>
    <t>877355211</t>
  </si>
  <si>
    <t>Montáž tvarovek na kanalizačním potrubí z trub z plastu  z tvrdého PVC nebo z polypropylenu v otevřeném výkopu jednoosých DN 200</t>
  </si>
  <si>
    <t>167901495</t>
  </si>
  <si>
    <t xml:space="preserve">3 "napojení drenáže na svodné potrubí </t>
  </si>
  <si>
    <t>99</t>
  </si>
  <si>
    <t>286110200 - R</t>
  </si>
  <si>
    <t>tvarovka plastová  T kus D 160  mm</t>
  </si>
  <si>
    <t>1786392095</t>
  </si>
  <si>
    <t>100</t>
  </si>
  <si>
    <t>893811152</t>
  </si>
  <si>
    <t>Osazení vodoměrné šachty z polypropylenu PP  samonosné pro běžné zatížení kruhové, průměru D do 1,0 m, světlé hloubky od 1,2 m do 1,5 m</t>
  </si>
  <si>
    <t>1846363228</t>
  </si>
  <si>
    <t>"ukončení svodného potrubí" 1</t>
  </si>
  <si>
    <t>101</t>
  </si>
  <si>
    <t>562305700</t>
  </si>
  <si>
    <t>šachta vodoměrná kruhová k obetonování 1,2/1,0 m</t>
  </si>
  <si>
    <t>1076864155</t>
  </si>
  <si>
    <t>102</t>
  </si>
  <si>
    <t>899914116</t>
  </si>
  <si>
    <t>Montáž ocelové chráničky v otevřeném výkopu vnějšího průměru D 426 x 10 mm</t>
  </si>
  <si>
    <t>86053708</t>
  </si>
  <si>
    <t>ochrana potrubí pro převádění vody v místě přejezdu techniky</t>
  </si>
  <si>
    <t>5,0</t>
  </si>
  <si>
    <t>103</t>
  </si>
  <si>
    <t>14033234</t>
  </si>
  <si>
    <t>trubka ocelová bezešvá hladká tl 10mm ČSN 41 1375.1 D 426mm</t>
  </si>
  <si>
    <t>1987922117</t>
  </si>
  <si>
    <t>Ostatní konstrukce a práce, bourání</t>
  </si>
  <si>
    <t>104</t>
  </si>
  <si>
    <t>931992121</t>
  </si>
  <si>
    <t>Výplň dilatačních spár z polystyrenu  extrudovaného, tloušťky 20 mm</t>
  </si>
  <si>
    <t>-2049453215</t>
  </si>
  <si>
    <t>"7 dilatačních spár zákl. pasu a nižší zdi" 7*(0,8*0,8)+7*(0,4*1,8)</t>
  </si>
  <si>
    <t>"7 dilatačních spár zákl. pasu a vyšší zdi" 7*(0,8*0,8)+7*(0,4*2,1)</t>
  </si>
  <si>
    <t>105</t>
  </si>
  <si>
    <t>966008112</t>
  </si>
  <si>
    <t>Bourání trubního propustku  s odklizením a uložením vybouraného materiálu na skládku na vzdálenost do 3 m nebo s naložením na dopravní prostředek z trub DN přes 300 do 500 mm</t>
  </si>
  <si>
    <t>-1137911279</t>
  </si>
  <si>
    <t>stávající zatrubnění bude bez poškození rozebráno a složeno na provozní dvůr provozovatele toku</t>
  </si>
  <si>
    <t>150,0 "stávající zatrubnění</t>
  </si>
  <si>
    <t>106</t>
  </si>
  <si>
    <t>966008114</t>
  </si>
  <si>
    <t>Bourání trubního propustku  s odklizením a uložením vybouraného materiálu na skládku na vzdálenost do 3 m nebo s naložením na dopravní prostředek z trub DN přes 800 do 1200 mm</t>
  </si>
  <si>
    <t>-458233981</t>
  </si>
  <si>
    <t>22,0 "odstranění betonového potrubíř. km 4,846-4,868 DN 1000</t>
  </si>
  <si>
    <t>107</t>
  </si>
  <si>
    <t>966061111</t>
  </si>
  <si>
    <t>Bourání konstrukcí LTM ve vodních tocích s přemístěním suti na hromady na vzdálenost do 20 m nebo s naložením na dopravní prostředek ručně dřevěných včetně výplně</t>
  </si>
  <si>
    <t>2101282098</t>
  </si>
  <si>
    <t>"délka odstraňované srubovky 140 m, 2 stěny, průměrná výška 1,5 m" 140*2*1,5*0,3</t>
  </si>
  <si>
    <t>"odstranění dřevěných kůlů - průměrná výška  4,0 m, celkem 76 ks" 76* 4,0*3,14*0,15*0,15</t>
  </si>
  <si>
    <t>997</t>
  </si>
  <si>
    <t>Přesun sutě</t>
  </si>
  <si>
    <t>108</t>
  </si>
  <si>
    <t>997221571</t>
  </si>
  <si>
    <t>Vodorovná doprava vybouraných hmot  bez naložení, ale se složením a s hrubým urovnáním na vzdálenost do 1 km</t>
  </si>
  <si>
    <t>601385501</t>
  </si>
  <si>
    <t>67,32 "hmotnost betonnových trub (zatrubnění)</t>
  </si>
  <si>
    <t>147,478*0,550 "vybourané srubové stěny, hmotnost dřeva 0,55 t/m3</t>
  </si>
  <si>
    <t>150,0*0,008 "odstraněné plastové potrubí, hmotnost 8 kg/m</t>
  </si>
  <si>
    <t>109</t>
  </si>
  <si>
    <t>997221579</t>
  </si>
  <si>
    <t>Vodorovná doprava vybouraných hmot  bez naložení, ale se složením a s hrubým urovnáním na vzdálenost Příplatek k ceně za každý další i započatý 1 km přes 1 km</t>
  </si>
  <si>
    <t>-445437095</t>
  </si>
  <si>
    <t>149,633*28 "vybouraný materiál na provozvnu PL Žamberk  vzdál. 29 km tj. 28 příplatků</t>
  </si>
  <si>
    <t>998</t>
  </si>
  <si>
    <t>Přesun hmot</t>
  </si>
  <si>
    <t>110</t>
  </si>
  <si>
    <t>998332011</t>
  </si>
  <si>
    <t>Přesun hmot pro úpravy vodních toků a kanály, hráze rybníků apod.  dopravní vzdálenost do 500 m</t>
  </si>
  <si>
    <t>1211421770</t>
  </si>
  <si>
    <t>111</t>
  </si>
  <si>
    <t>998332091</t>
  </si>
  <si>
    <t>Přesun hmot pro úpravy vodních toků a kanály, hráze rybníků apod.  Příplatek k ceně za zvětšený přesun přes vymezenou největší dopravní vzdálenost do 1 000 m</t>
  </si>
  <si>
    <t>-545386222</t>
  </si>
  <si>
    <t>OST</t>
  </si>
  <si>
    <t>Ostatní</t>
  </si>
  <si>
    <t>112</t>
  </si>
  <si>
    <t>R091</t>
  </si>
  <si>
    <t>Pomocné konstrukce pro převádění vody</t>
  </si>
  <si>
    <t>Kpl</t>
  </si>
  <si>
    <t>512</t>
  </si>
  <si>
    <t>-1727988580</t>
  </si>
  <si>
    <t>- odkopávky a zpětný zásyp vhodnout zeminou pro uložení potrubí pro převádění vody v prostoru levého břehu koryta</t>
  </si>
  <si>
    <t>- demontáž a zpětná montáž stávajícího opevnění (srubová konstrukce, lomový kámen, ...)</t>
  </si>
  <si>
    <t>113</t>
  </si>
  <si>
    <t>R097</t>
  </si>
  <si>
    <t>Ochrana obnažených kořenů během stavby</t>
  </si>
  <si>
    <t>1330043550</t>
  </si>
  <si>
    <t>- překrytí obnažených kořenů navlhčenou geotextilii a fólii min. tl. 1,5 mm</t>
  </si>
  <si>
    <t>- pravidelné vlhčení geotextilie</t>
  </si>
  <si>
    <t>10,0 "dle TZ</t>
  </si>
  <si>
    <t>20170051 O - Vyvolané náklady</t>
  </si>
  <si>
    <t>Soupis:</t>
  </si>
  <si>
    <t>20170051 2.1. - Odběrné objekty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</si>
  <si>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</si>
  <si>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</si>
  <si>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-1369616752</t>
  </si>
  <si>
    <t>"3*7 m obsypu ve svahu od betonové zdi, rozměry obsypu 0,3*0,2" 3*7,0*(0,3*0,2-3,14*0,08*0,08)</t>
  </si>
  <si>
    <t>583312000</t>
  </si>
  <si>
    <t>štěrkopísek netříděný zásypový</t>
  </si>
  <si>
    <t>-112361423</t>
  </si>
  <si>
    <t>0,838*2 'Přepočtené koeficientem množství</t>
  </si>
  <si>
    <t>334791114</t>
  </si>
  <si>
    <t>Prostup v betonových zdech z plastových trub  průměru do DN 200</t>
  </si>
  <si>
    <t>-1205319924</t>
  </si>
  <si>
    <t>3*0,4 "odběry</t>
  </si>
  <si>
    <t>857311131</t>
  </si>
  <si>
    <t>Montáž litinových tvarovek na potrubí litinovém tlakovém jednoosých na potrubí z trub hrdlových v otevřeném výkopu, kanálu nebo v šachtě s integrovaným těsněním DN 150</t>
  </si>
  <si>
    <t>-851810350</t>
  </si>
  <si>
    <t xml:space="preserve">"přechodový kus - z nového plastového DN160 na stávající potrubí - předpoklad ocel" 2 </t>
  </si>
  <si>
    <t>552538620</t>
  </si>
  <si>
    <t>přechod hrdlový z tvárné litiny,práškový epoxid tl 250µm MMR-kus DN 150/80</t>
  </si>
  <si>
    <t>-1591058046</t>
  </si>
  <si>
    <t>871321211</t>
  </si>
  <si>
    <t>Montáž vodovodního potrubí z plastů v otevřeném výkopu z polyetylenu PE 100 svařovaných elektrotvarovkou SDR 11/PN16 D 160 x 14,6 mm</t>
  </si>
  <si>
    <t>-545780351</t>
  </si>
  <si>
    <t>"3 odběry" 3*9,0</t>
  </si>
  <si>
    <t>286136040</t>
  </si>
  <si>
    <t>potrubí dvouvrstvé PE100 s 10% signalizační vrstvou SDR 11 160x14,6 dl 12m</t>
  </si>
  <si>
    <t>-390360853</t>
  </si>
  <si>
    <t>877321101</t>
  </si>
  <si>
    <t>Montáž tvarovek na vodovodním plastovém potrubí z polyetylenu PE 100 elektrotvarovek SDR 11/PN16 spojek, oblouků nebo redukcí d 160</t>
  </si>
  <si>
    <t>-1304313014</t>
  </si>
  <si>
    <t>28614951</t>
  </si>
  <si>
    <t>elektrokoleno 45° PE 100 PN 16 D 160mm</t>
  </si>
  <si>
    <t>-1587024423</t>
  </si>
  <si>
    <t>6*0,5 'Přepočtené koeficientem množství</t>
  </si>
  <si>
    <t>28614951-R</t>
  </si>
  <si>
    <t>elektrokoleno 30° PE 100 PN 16 d 160</t>
  </si>
  <si>
    <t>684564015</t>
  </si>
  <si>
    <t>-330986601</t>
  </si>
  <si>
    <t>"prostup skrz betonovou zeď - těsnění na rubu a líci" 6</t>
  </si>
  <si>
    <t>"prostup skrz hydroizolační folii - standartizovaný kus dle výrobce" 3</t>
  </si>
  <si>
    <t>286123280</t>
  </si>
  <si>
    <t>těsnění čelní s ocelovou výztuží čelní PN 16, d 160 DN150</t>
  </si>
  <si>
    <t>-761993991</t>
  </si>
  <si>
    <t>"Rub a líc prostupu - 3 krát" 6</t>
  </si>
  <si>
    <t>286123480-R</t>
  </si>
  <si>
    <t>typizovaný kus pro prostup hydroizolační folií - z výrobního programu;  d 160</t>
  </si>
  <si>
    <t>-1797187467</t>
  </si>
  <si>
    <t>877321118</t>
  </si>
  <si>
    <t>Montáž tvarovek na vodovodním plastovém potrubí z polyetylenu PE 100 elektrotvarovek SDR 11/PN16 záslepek d 160</t>
  </si>
  <si>
    <t>-645744694</t>
  </si>
  <si>
    <t>"zaslepení odběru ř. km 4,755" 1</t>
  </si>
  <si>
    <t>286145910</t>
  </si>
  <si>
    <t>elektrozáslepka SDR 11 PE 100 PN 16 D 160mm</t>
  </si>
  <si>
    <t>1600993929</t>
  </si>
  <si>
    <t>891316131-R</t>
  </si>
  <si>
    <t>Montáž vodovodních armatur na potrubí sacích košů  DN 150</t>
  </si>
  <si>
    <t>-881249554</t>
  </si>
  <si>
    <t>"3 odběry" 3</t>
  </si>
  <si>
    <t>42692252-R</t>
  </si>
  <si>
    <t>atypický sací koš DN 150</t>
  </si>
  <si>
    <t>-1866857547</t>
  </si>
  <si>
    <t>včetně regulovatelného škrtícího profilu pr. 0,8/2,0 cm</t>
  </si>
  <si>
    <t>specifikace viz technická zpráva kap. D.1.A.9</t>
  </si>
  <si>
    <t>-1999473464</t>
  </si>
  <si>
    <t>"ukončení potrubí v ř. km 4,755" 1</t>
  </si>
  <si>
    <t>-324495667</t>
  </si>
  <si>
    <t>998276101</t>
  </si>
  <si>
    <t>Přesun hmot pro trubní vedení hloubené z trub z plastických hmot nebo sklolaminátových pro vodovody nebo kanalizace v otevřeném výkopu dopravní vzdálenost do 15 m</t>
  </si>
  <si>
    <t>1366603579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</si>
  <si>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</si>
  <si>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</si>
  <si>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524066434</t>
  </si>
  <si>
    <t>20170051 2.2. - Kanalizace</t>
  </si>
  <si>
    <t>334791117</t>
  </si>
  <si>
    <t>Prostup v betonových zdech z plastových trub  průměru do DN 400</t>
  </si>
  <si>
    <t>1409318243</t>
  </si>
  <si>
    <t>"pro kanalizaci" 0,4</t>
  </si>
  <si>
    <t>871375221</t>
  </si>
  <si>
    <t>Kanalizační potrubí z tvrdého PVC v otevřeném výkopu ve sklonu do 20 %, hladkého plnostěnného jednovrstvého, tuhost třídy SN 8 DN 315</t>
  </si>
  <si>
    <t>1202412315</t>
  </si>
  <si>
    <t>"uložení kanalizační trouby pod koryto D.St. a skrz betonovou zeď" 5,0</t>
  </si>
  <si>
    <t>877365218-R</t>
  </si>
  <si>
    <t>Montáž tvarovek na kanalizačním plastovém potrubí z polyetylenu PE 100 tvarovek SDR 11/PN16 záslepek d 300</t>
  </si>
  <si>
    <t>-741345283</t>
  </si>
  <si>
    <t>"kanalizace" 2</t>
  </si>
  <si>
    <t>286145940-R</t>
  </si>
  <si>
    <t>záslepka SDR11, PE100, PN 16, d 300</t>
  </si>
  <si>
    <t>-597995259</t>
  </si>
  <si>
    <t>1466820838</t>
  </si>
  <si>
    <t>737580114</t>
  </si>
  <si>
    <t>20170051 2.3. - Schody</t>
  </si>
  <si>
    <t xml:space="preserve">    5 - Komunikace pozemní</t>
  </si>
  <si>
    <t>153121112</t>
  </si>
  <si>
    <t>Opracování a případné okování štětových stěn ze dřeva  bez dodání vodicích pilot a kleštin nasazených nebo tabulových</t>
  </si>
  <si>
    <t>342893499</t>
  </si>
  <si>
    <t>15,0*1,5*0,20*0,05 "15 schodů, šířka 1,5 m, výška 0,2 m, tl. 0,05 m"</t>
  </si>
  <si>
    <t>153124111</t>
  </si>
  <si>
    <t>Zřízení dřevěných stěn nasazených nebo tabulových  jakékoliv výšky a tloušťky stěny, s dodáním spojovacího materiálu z terénu mezi zaberaněné vodicí piloty</t>
  </si>
  <si>
    <t>1499280476</t>
  </si>
  <si>
    <t>15,0*1,5*0,20 "15 schodů, šířka 1,5 m, výška 0,2 m"</t>
  </si>
  <si>
    <t>60511011</t>
  </si>
  <si>
    <t>řezivo jehličnaté deskové neopracované střed</t>
  </si>
  <si>
    <t>-1503144205</t>
  </si>
  <si>
    <t>15,0*1,5*0,20*0,05</t>
  </si>
  <si>
    <t>232211111</t>
  </si>
  <si>
    <t>Úprava ocelových jehel, pilot nebo zápor pro zaražení nebo zaberanění  z válcovaných tyčí o hmotnosti do 15 kg/m</t>
  </si>
  <si>
    <t>-217488782</t>
  </si>
  <si>
    <t>15*2*1,0*0,0055 "15 stupnů, 2 tyče na jeden stupeň, váha 5,5 kg/m, délka tyčí 1 m</t>
  </si>
  <si>
    <t>232221111</t>
  </si>
  <si>
    <t>Zaražení nebo nastražení a zaberanění ocelových jehel, pilot nebo zápor  z válcovaných tyčí nebo kolejnic, s případným zarovnáním volných konců svislých, o hmotnosti do 15 kg/m, na délku od 0 do 2 m</t>
  </si>
  <si>
    <t>1926606120</t>
  </si>
  <si>
    <t>15*2*0,8 "hloubka zaražení 0,8 m"</t>
  </si>
  <si>
    <t>13010019</t>
  </si>
  <si>
    <t>tyč ocelová kruhová jakost 11 375 D 30mm</t>
  </si>
  <si>
    <t>-351171894</t>
  </si>
  <si>
    <t>Poznámka k položce:
Hmotnost: 5,55 kg/m</t>
  </si>
  <si>
    <t>15*2*1,0*0,0055</t>
  </si>
  <si>
    <t>Komunikace pozemní</t>
  </si>
  <si>
    <t>564661111</t>
  </si>
  <si>
    <t>Podklad z kameniva hrubého drceného  vel. 63-125 mm, s rozprostřením a zhutněním, po zhutnění tl. 200 mm</t>
  </si>
  <si>
    <t>-32720679</t>
  </si>
  <si>
    <t>15*1,0*1,5 "nášlapná plocha schodů; šířka 1,5 m</t>
  </si>
  <si>
    <t>998225111</t>
  </si>
  <si>
    <t>Přesun hmot pro komunikace s krytem z kameniva, monolitickým betonovým nebo živičným  dopravní vzdálenost do 200 m jakékoliv délky objektu</t>
  </si>
  <si>
    <t>-613852286</t>
  </si>
  <si>
    <t>FREZOVANI</t>
  </si>
  <si>
    <t>3,423</t>
  </si>
  <si>
    <t>Stromy_1100</t>
  </si>
  <si>
    <t>Stromy_300</t>
  </si>
  <si>
    <t>Stromy_500</t>
  </si>
  <si>
    <t>Stromy_700</t>
  </si>
  <si>
    <t>Stromy_900</t>
  </si>
  <si>
    <t>20170051 K - Kácení</t>
  </si>
  <si>
    <t>111201102</t>
  </si>
  <si>
    <t>Odstranění křovin a stromů s odstraněním kořenů  průměru kmene do 100 mm do sklonu terénu 1 : 5, při celkové ploše přes 1 000 do 10 000 m2</t>
  </si>
  <si>
    <t>-1446910686</t>
  </si>
  <si>
    <t>"délka úseku 150 m, prům 3 m šířky" 150,0*3,0</t>
  </si>
  <si>
    <t>KEŘE</t>
  </si>
  <si>
    <t>112151352</t>
  </si>
  <si>
    <t>Pokácení stromu postupné se spouštěním částí kmene a koruny o průměru na řezné ploše pařezu přes 200 do 300 mm</t>
  </si>
  <si>
    <t>-493227422</t>
  </si>
  <si>
    <t>stromy_300</t>
  </si>
  <si>
    <t>112151354</t>
  </si>
  <si>
    <t>Pokácení stromu postupné se spouštěním částí kmene a koruny o průměru na řezné ploše pařezu přes 400 do 500 mm</t>
  </si>
  <si>
    <t>-1128521092</t>
  </si>
  <si>
    <t>stromy_500</t>
  </si>
  <si>
    <t>112151356</t>
  </si>
  <si>
    <t>Pokácení stromu postupné se spouštěním částí kmene a koruny o průměru na řezné ploše pařezu přes 600 do 700 mm</t>
  </si>
  <si>
    <t>-1875873300</t>
  </si>
  <si>
    <t>stromy_700</t>
  </si>
  <si>
    <t>112151358</t>
  </si>
  <si>
    <t>Pokácení stromu postupné se spouštěním částí kmene a koruny o průměru na řezné ploše pařezu přes 800 do 900 mm</t>
  </si>
  <si>
    <t>-1709687809</t>
  </si>
  <si>
    <t>stromy_900</t>
  </si>
  <si>
    <t>112151360</t>
  </si>
  <si>
    <t>Pokácení stromu postupné se spouštěním částí kmene a koruny o průměru na řezné ploše pařezu přes 1000 do 1100 mm</t>
  </si>
  <si>
    <t>-707094016</t>
  </si>
  <si>
    <t>stromy_1100</t>
  </si>
  <si>
    <t>R098</t>
  </si>
  <si>
    <t>Příplatek ke kácení stromů za pokrácení kmenů na délku 2 m</t>
  </si>
  <si>
    <t>ks</t>
  </si>
  <si>
    <t>-1160170163</t>
  </si>
  <si>
    <t>13+14+6+2+1</t>
  </si>
  <si>
    <t>112201101</t>
  </si>
  <si>
    <t>Odstranění pařezů  s jejich vykopáním, vytrháním nebo odstřelením, s přesekáním kořenů průměru přes 100 do 300 mm</t>
  </si>
  <si>
    <t>-852171170</t>
  </si>
  <si>
    <t>"pařezy po stromech do 300 mm mínus stromy, jejichž pařez se pouze odfrézuje" Stromy_300-4</t>
  </si>
  <si>
    <t>112201102</t>
  </si>
  <si>
    <t>Odstranění pařezů  s jejich vykopáním, vytrháním nebo odstřelením, s přesekáním kořenů průměru přes 300 do 500 mm</t>
  </si>
  <si>
    <t>-1234381570</t>
  </si>
  <si>
    <t>"pařezy po stromech do 500 mm mínus stromy, jejichž pařez se pouze odfrézuje" Stromy_500-4</t>
  </si>
  <si>
    <t>112201103</t>
  </si>
  <si>
    <t>Odstranění pařezů  s jejich vykopáním, vytrháním nebo odstřelením, s přesekáním kořenů průměru přes 500 do 700 mm</t>
  </si>
  <si>
    <t>-196347901</t>
  </si>
  <si>
    <t>"pařezy po stromech do 700 mm mínus stromy, jejichž pařez se pouze odfrézuje" Stromy_700-2</t>
  </si>
  <si>
    <t>112201104</t>
  </si>
  <si>
    <t>Odstranění pařezů  s jejich vykopáním, vytrháním nebo odstřelením, s přesekáním kořenů průměru přes 700 do 900 mm</t>
  </si>
  <si>
    <t>1537393583</t>
  </si>
  <si>
    <t>"pařezy po stromech do 900 mm mínus stromy, jejichž pařez se pouze odfrézuje" Stromy_900-1</t>
  </si>
  <si>
    <t>112251212</t>
  </si>
  <si>
    <t>Odstranění pařezu odfrézováním nebo odvrtáním hloubky do 200 mm na svahu přes 1:5 do 1:2</t>
  </si>
  <si>
    <t>-1330002286</t>
  </si>
  <si>
    <t>"Plocha kruhu po odstranění stromů do D300, 4 ks, " 3,14*0,15*0,15*4</t>
  </si>
  <si>
    <t>"Plocha kruhu po odstranění stromů do D500, 4 ks" 3,14*0,25*0,25*4</t>
  </si>
  <si>
    <t>"Plocha kruhu po odstranění stromů do D700, 2 ks" 3,14*0,35*0,35*2</t>
  </si>
  <si>
    <t>"Plocha kruhu po odstranění stromů do D900, 1 ks" 3,14*0,45*0,45*1</t>
  </si>
  <si>
    <t>"Plocha kruhu po odstranění stromů do D1100, 1 ks" 3,14*0,55*0,55*1</t>
  </si>
  <si>
    <t>122911112</t>
  </si>
  <si>
    <t>Odstranění vyfrézované dřevní hmoty hloubky do 200 mm na svahu přes 1:5 do 1:2</t>
  </si>
  <si>
    <t>1981988591</t>
  </si>
  <si>
    <t>FREZOVANI "z pol. odstranění pařezů odfrézováním</t>
  </si>
  <si>
    <t>162201401</t>
  </si>
  <si>
    <t>Vodorovné přemístění větví, kmenů nebo pařezů  s naložením, složením a dopravou do 1000 m větví stromů listnatých, průměru kmene přes 100 do 300 mm</t>
  </si>
  <si>
    <t>-2028146832</t>
  </si>
  <si>
    <t>"přesun větví na místo mezideponie" Stromy_300</t>
  </si>
  <si>
    <t>162201402</t>
  </si>
  <si>
    <t>Vodorovné přemístění větví, kmenů nebo pařezů  s naložením, složením a dopravou do 1000 m větví stromů listnatých, průměru kmene přes 300 do 500 mm</t>
  </si>
  <si>
    <t>804930865</t>
  </si>
  <si>
    <t>"přesun větví na místo mezideponie" Stromy_500</t>
  </si>
  <si>
    <t>162201403</t>
  </si>
  <si>
    <t>Vodorovné přemístění větví, kmenů nebo pařezů  s naložením, složením a dopravou do 1000 m větví stromů listnatých, průměru kmene přes 500 do 700 mm</t>
  </si>
  <si>
    <t>-369835205</t>
  </si>
  <si>
    <t>"přesun větví na místo mezideponie" Stromy_700</t>
  </si>
  <si>
    <t>162201404</t>
  </si>
  <si>
    <t>Vodorovné přemístění větví, kmenů nebo pařezů  s naložením, složením a dopravou do 1000 m větví stromů listnatých, průměru kmene přes 700 do 900 mm</t>
  </si>
  <si>
    <t>1948893537</t>
  </si>
  <si>
    <t>"přesun větví na místo mezideponie" Stromy_900</t>
  </si>
  <si>
    <t>162201404-R</t>
  </si>
  <si>
    <t>Vodorovné přemístění větví, kmenů nebo pařezů s naložením, složením a dopravou do 1000 m větví stromů listnatých, průměru kmene přes 900 do 1000 mm</t>
  </si>
  <si>
    <t>-1847678420</t>
  </si>
  <si>
    <t>162201411</t>
  </si>
  <si>
    <t>Vodorovné přemístění větví, kmenů nebo pařezů  s naložením, složením a dopravou do 1000 m kmenů stromů listnatých, průměru přes 100 do 300 mm</t>
  </si>
  <si>
    <t>-1798492110</t>
  </si>
  <si>
    <t>"na mezideponii u cesty" Stromy_300</t>
  </si>
  <si>
    <t>162201412</t>
  </si>
  <si>
    <t>Vodorovné přemístění větví, kmenů nebo pařezů  s naložením, složením a dopravou do 1000 m kmenů stromů listnatých, průměru přes 300 do 500 mm</t>
  </si>
  <si>
    <t>-1177801366</t>
  </si>
  <si>
    <t>"na mezideponii u cesty" Stromy_500</t>
  </si>
  <si>
    <t>162201413</t>
  </si>
  <si>
    <t>Vodorovné přemístění větví, kmenů nebo pařezů  s naložením, složením a dopravou do 1000 m kmenů stromů listnatých, průměru přes 500 do 700 mm</t>
  </si>
  <si>
    <t>-829277659</t>
  </si>
  <si>
    <t>"na mezideponii u cesty" Stromy_700</t>
  </si>
  <si>
    <t>162201414</t>
  </si>
  <si>
    <t>Vodorovné přemístění větví, kmenů nebo pařezů  s naložením, složením a dopravou do 1000 m kmenů stromů listnatých, průměru přes 700 do 900 mm</t>
  </si>
  <si>
    <t>1142673930</t>
  </si>
  <si>
    <t>"na mezideponii u cesty" Stromy_900</t>
  </si>
  <si>
    <t>162201414-R</t>
  </si>
  <si>
    <t>Vodorovné přemístění větví, kmenů nebo pařezů s naložením, složením a dopravou do 1000 m kmenů stromů listnatých, průměru přes 900 do 1100 mm</t>
  </si>
  <si>
    <t>-1367006369</t>
  </si>
  <si>
    <t>R099</t>
  </si>
  <si>
    <t>Příplatek za přesun kmenů drobnou techninou</t>
  </si>
  <si>
    <t>60776196</t>
  </si>
  <si>
    <t>174111112</t>
  </si>
  <si>
    <t>Zásyp jam po vyfrézovaných pařezech hloubky do 200 mm na svahu přes 1:5 do 1:2</t>
  </si>
  <si>
    <t>658689736</t>
  </si>
  <si>
    <t>R004</t>
  </si>
  <si>
    <t>Likvidace dřevního odpadu v souladu se zákonem O odpadech včetně veškerých souvisejícíh činností, popř. poplatků</t>
  </si>
  <si>
    <t>-2089578916</t>
  </si>
  <si>
    <t xml:space="preserve">Poznámka k položce:
Položka zahrnuje všechny činnosti spojené s odstraněním veškerého dřevního odpadu např. štěpkováním křovin a větví, vodorovný přesun dřevního odpadu (větví, křoví, štěpky, pařezy) do 30 km, včetně jeho likvidace v souladu se zákonem O odpadech 185/2001 Sb.  </t>
  </si>
  <si>
    <t>vodo</t>
  </si>
  <si>
    <t>998231311</t>
  </si>
  <si>
    <t>Přesun hmot pro sadovnické a krajinářské úpravy - strojně dopravní vzdálenost do 5000 m</t>
  </si>
  <si>
    <t>-1569920718</t>
  </si>
  <si>
    <t>20170051 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</si>
  <si>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</si>
  <si>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</si>
  <si>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</si>
  <si>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</si>
  <si>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</si>
  <si>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</si>
  <si>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</si>
  <si>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R015</t>
  </si>
  <si>
    <t>Zpevnění přístupových cest</t>
  </si>
  <si>
    <t>-762293196</t>
  </si>
  <si>
    <t>Poznámka k položce:
zpevnění výjezdů na zpevněné komunikace, předpokládaný rozsah 3,5 m x 10 m na dvou místech výjezdů, zpevnění silničními panely na podkladu ze štěrkodrti a geotextilii. Zřízení a odstranění</t>
  </si>
  <si>
    <t>VRN1</t>
  </si>
  <si>
    <t>Průzkumné, geodetické a projektové práce</t>
  </si>
  <si>
    <t>010001000-R</t>
  </si>
  <si>
    <t xml:space="preserve">Geodetické práce </t>
  </si>
  <si>
    <t>1024</t>
  </si>
  <si>
    <t>-638196352</t>
  </si>
  <si>
    <t xml:space="preserve">Poznámka k položce:
-          Vytýčení stavby, pozemků od oprávněné osoby - geodeta před stavbou
-  Vytýčení v průběhu stavby
- Vytýčení IS, ochranných pásem od oprávněné osoby - geodeta
- Zaměření skutečného provedení po stavbě - 2 x paré + CD od oprávněné osoby – geodeta 
</t>
  </si>
  <si>
    <t>VRN3</t>
  </si>
  <si>
    <t>Zařízení staveniště</t>
  </si>
  <si>
    <t>030001000-R</t>
  </si>
  <si>
    <t>210542205</t>
  </si>
  <si>
    <t xml:space="preserve">Poznámka k položce:
-              Zřízení a odstranění
- Vypracováním projektové dokumentace zařízení staveniště (u velkých staveb)
- Příprava území – zemní práce
- Zpevnění plochy ZS 
- Zřízení vnitrostaveništní komunikace
- Umístění stavebních buněk
- Umístění skladu nářadí a stavebního materiálu, garáže
- Umístění sociálního zařízení (WC)
- Zřízení přípojek energií k objektům zařízení staveniště – elektropřípojka ad.
- Vybudování měřících odběrných míst a zařízení – elektroměry, vodoměry
- Označení staveniště cedulí, štítkem o povolení stavby, oznámením OIP
- Oplocení staveniště
- Umístění deponie stav. materiálu
- náklady na vybavení objektů zařízení staveniště
- náklady na energie spotřebované dodavatelem v rámci provozu zařízení staveniště
- náklady na potřebný úklid v prostorách zařízení staveniště
- náklady na nutnou údržbu a opravy na objektech zařízení staveniště a na přípojkách energií
</t>
  </si>
  <si>
    <t>VRN4</t>
  </si>
  <si>
    <t>Inženýrská činnost</t>
  </si>
  <si>
    <t>R085</t>
  </si>
  <si>
    <t>Uvedení dočasně dotčených pozemků do vzájemně odsouhlaseného stavu a protokolární předání zpět jejich majitelům</t>
  </si>
  <si>
    <t>-1572628830</t>
  </si>
  <si>
    <t>Poznámka k položce:
Zajištění písemných souhlasných vyjádření všech dotčených vlastníků a uživatelů všech pozemků dotčených stavbou s jejich konečnou úpravou po ukončení prací</t>
  </si>
  <si>
    <t>VRN7</t>
  </si>
  <si>
    <t>Provozní vlivy</t>
  </si>
  <si>
    <t>R089</t>
  </si>
  <si>
    <t>Hutnicí zkoušky</t>
  </si>
  <si>
    <t>-1483210297</t>
  </si>
  <si>
    <t>Poznámka k položce:
Položka zahrnuje veškerou činnost související s provedením hutnících zkoušek - mimo jiné odběr vzorků, samotné provedení zkoušky a sepsání záznamu o zkoušce. Zkouška bude provedena v souladu s ČSN 7210185 (laboratorní zkouška zhutnitelnosti).</t>
  </si>
  <si>
    <t>R087</t>
  </si>
  <si>
    <t>Biologický dozor</t>
  </si>
  <si>
    <t>1197439625</t>
  </si>
  <si>
    <t>Poznámka k položce:
slovení a transport vodních živočichů apod.</t>
  </si>
  <si>
    <t>075002000-R</t>
  </si>
  <si>
    <t>Ochranná pásma</t>
  </si>
  <si>
    <t>-573933121</t>
  </si>
  <si>
    <t xml:space="preserve">Poznámka k položce:
Položka zahrnuje veškeré náklady spojené s prácemi v ochranném pásmu inženýrských sítí (plynovod, el. vedení), např: 
- Vytýčení trasy vedení IS včetně protokolů od správců IS
- Vytýčení ochranného pásma IS
- Ohraničení výkopů IS
-              Ruční výkopy v blízkosti vedení síti. </t>
  </si>
  <si>
    <t>R080</t>
  </si>
  <si>
    <t>Zpracování a projednání povodňového a havarijního plánu</t>
  </si>
  <si>
    <t>-1006206240</t>
  </si>
  <si>
    <t>R081</t>
  </si>
  <si>
    <t xml:space="preserve">Zpracování a předání Dokumentace skutečného provedení stavby </t>
  </si>
  <si>
    <t>1511420054</t>
  </si>
  <si>
    <t>předání 3 paré v tištěné podobě, 1x elektronicky na CD</t>
  </si>
  <si>
    <t>R082</t>
  </si>
  <si>
    <t>Vypracování geodetického zaměření skutečného stavu</t>
  </si>
  <si>
    <t>2142105298</t>
  </si>
  <si>
    <t>předání 2 paré v tištěné podobě, 1x elektronicky na CD</t>
  </si>
  <si>
    <t>R088</t>
  </si>
  <si>
    <t xml:space="preserve">Přítomnost geotechnika na stavbě - minimální rozsah: při odkryté základové spáře, při hutnění dosypů. </t>
  </si>
  <si>
    <t>-1739984153</t>
  </si>
  <si>
    <t>potvrdí předpoklady projektu pro založení betonové zdi</t>
  </si>
  <si>
    <t>bude kontrolovat kvalitu prací z hlediska vhodnosti využívané zeminy a kvality hutnění</t>
  </si>
  <si>
    <t>V případě potřeby bude předkládat návrhy na úpravy základové spáry včetně statického posouzení k odsouhlasení objednatelem</t>
  </si>
  <si>
    <t>Posuzování a odsouhlasování základových spár pod betonovými zdmi</t>
  </si>
  <si>
    <t>Dozor v průběhu hutnění zásypu a při provádění odběrných vzorků pro kontrolu hutnění</t>
  </si>
  <si>
    <t>Účast na kontrolních prohlídkách stavby</t>
  </si>
  <si>
    <t>Specifikace požadavků na kontrolní zkoušky</t>
  </si>
  <si>
    <t>R096</t>
  </si>
  <si>
    <t>Vybavení pro případ havárie či poruchy</t>
  </si>
  <si>
    <t>-1537921605</t>
  </si>
  <si>
    <t>- pohotovostní čerpání pro průtok min. 20 l/s, včetně potrubí na celou délku řešeného úseku</t>
  </si>
  <si>
    <t>1x náhradní potrubí  PVC DN 500, SN 8 m, 3 m</t>
  </si>
  <si>
    <t>2x přesuvka PVC DN 500</t>
  </si>
  <si>
    <t>1x náhradní potrubí  DN 300, SN 8 m, 3 m</t>
  </si>
  <si>
    <t>2x přesuvka DN 300</t>
  </si>
  <si>
    <t>Zajištění stability přístupového koridoru</t>
  </si>
  <si>
    <t>-173719136</t>
  </si>
  <si>
    <t>Poznámka k položce:
V případě nepříznivých klimatických podmínek přistoupí zhotovitel stavby k takovým opatřením, aby zamezil snížení kvality a stability přístupového koridoru – např. položením betonových silničních panelů, geomříží, ocelových plátů apod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</si>
</sst>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51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20170051FK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Dlouhá Strouha, Kvasiny, rekonstrukce koryta, ř. km 4,735 - 4,885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21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k.ú. Kvasiny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23</v>
      </c>
      <c r="AJ87" s="40"/>
      <c r="AK87" s="40"/>
      <c r="AL87" s="40"/>
      <c r="AM87" s="79" t="str">
        <f>IF(AN8="","",AN8)</f>
        <v>19. 9. 2019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25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Povodí Labe, státní podnik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ŠINDLAR s.r.o.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>Ing. Josef Jágr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ROUND(AG95+AG96+AG100+AG101,2)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ROUND(AS95+AS96+AS100+AS101,2)</f>
        <v>0</v>
      </c>
      <c r="AT94" s="114">
        <f>ROUND(SUM(AV94:AW94),2)</f>
        <v>0</v>
      </c>
      <c r="AU94" s="115">
        <f>ROUND(AU95+AU96+AU100+AU101,5)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ROUND(AZ95+AZ96+AZ100+AZ101,2)</f>
        <v>0</v>
      </c>
      <c r="BA94" s="114">
        <f>ROUND(BA95+BA96+BA100+BA101,2)</f>
        <v>0</v>
      </c>
      <c r="BB94" s="114">
        <f>ROUND(BB95+BB96+BB100+BB101,2)</f>
        <v>0</v>
      </c>
      <c r="BC94" s="114">
        <f>ROUND(BC95+BC96+BC100+BC101,2)</f>
        <v>0</v>
      </c>
      <c r="BD94" s="116">
        <f>ROUND(BD95+BD96+BD100+BD101,2)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19</v>
      </c>
    </row>
    <row r="95" spans="1:91" s="7" customFormat="1" ht="27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'20170051 R - Rekonstrukce...'!J30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'20170051 R - Rekonstrukce...'!P126</f>
        <v>0</v>
      </c>
      <c r="AV95" s="128">
        <f>'20170051 R - Rekonstrukce...'!J33</f>
        <v>0</v>
      </c>
      <c r="AW95" s="128">
        <f>'20170051 R - Rekonstrukce...'!J34</f>
        <v>0</v>
      </c>
      <c r="AX95" s="128">
        <f>'20170051 R - Rekonstrukce...'!J35</f>
        <v>0</v>
      </c>
      <c r="AY95" s="128">
        <f>'20170051 R - Rekonstrukce...'!J36</f>
        <v>0</v>
      </c>
      <c r="AZ95" s="128">
        <f>'20170051 R - Rekonstrukce...'!F33</f>
        <v>0</v>
      </c>
      <c r="BA95" s="128">
        <f>'20170051 R - Rekonstrukce...'!F34</f>
        <v>0</v>
      </c>
      <c r="BB95" s="128">
        <f>'20170051 R - Rekonstrukce...'!F35</f>
        <v>0</v>
      </c>
      <c r="BC95" s="128">
        <f>'20170051 R - Rekonstrukce...'!F36</f>
        <v>0</v>
      </c>
      <c r="BD95" s="130">
        <f>'20170051 R - Rekonstrukce...'!F37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88</v>
      </c>
      <c r="CM95" s="131" t="s">
        <v>89</v>
      </c>
    </row>
    <row r="96" spans="1:91" s="7" customFormat="1" ht="27" customHeight="1">
      <c r="A96" s="7"/>
      <c r="B96" s="120"/>
      <c r="C96" s="121"/>
      <c r="D96" s="122" t="s">
        <v>90</v>
      </c>
      <c r="E96" s="122"/>
      <c r="F96" s="122"/>
      <c r="G96" s="122"/>
      <c r="H96" s="122"/>
      <c r="I96" s="123"/>
      <c r="J96" s="122" t="s">
        <v>91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32">
        <f>ROUND(SUM(AG97:AG99),2)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f>ROUND(SUM(AS97:AS99),2)</f>
        <v>0</v>
      </c>
      <c r="AT96" s="128">
        <f>ROUND(SUM(AV96:AW96),2)</f>
        <v>0</v>
      </c>
      <c r="AU96" s="129">
        <f>ROUND(SUM(AU97:AU99),5)</f>
        <v>0</v>
      </c>
      <c r="AV96" s="128">
        <f>ROUND(AZ96*L29,2)</f>
        <v>0</v>
      </c>
      <c r="AW96" s="128">
        <f>ROUND(BA96*L30,2)</f>
        <v>0</v>
      </c>
      <c r="AX96" s="128">
        <f>ROUND(BB96*L29,2)</f>
        <v>0</v>
      </c>
      <c r="AY96" s="128">
        <f>ROUND(BC96*L30,2)</f>
        <v>0</v>
      </c>
      <c r="AZ96" s="128">
        <f>ROUND(SUM(AZ97:AZ99),2)</f>
        <v>0</v>
      </c>
      <c r="BA96" s="128">
        <f>ROUND(SUM(BA97:BA99),2)</f>
        <v>0</v>
      </c>
      <c r="BB96" s="128">
        <f>ROUND(SUM(BB97:BB99),2)</f>
        <v>0</v>
      </c>
      <c r="BC96" s="128">
        <f>ROUND(SUM(BC97:BC99),2)</f>
        <v>0</v>
      </c>
      <c r="BD96" s="130">
        <f>ROUND(SUM(BD97:BD99),2)</f>
        <v>0</v>
      </c>
      <c r="BE96" s="7"/>
      <c r="BS96" s="131" t="s">
        <v>77</v>
      </c>
      <c r="BT96" s="131" t="s">
        <v>86</v>
      </c>
      <c r="BU96" s="131" t="s">
        <v>79</v>
      </c>
      <c r="BV96" s="131" t="s">
        <v>80</v>
      </c>
      <c r="BW96" s="131" t="s">
        <v>92</v>
      </c>
      <c r="BX96" s="131" t="s">
        <v>5</v>
      </c>
      <c r="CL96" s="131" t="s">
        <v>88</v>
      </c>
      <c r="CM96" s="131" t="s">
        <v>89</v>
      </c>
    </row>
    <row r="97" spans="1:90" s="4" customFormat="1" ht="25.5" customHeight="1">
      <c r="A97" s="119" t="s">
        <v>82</v>
      </c>
      <c r="B97" s="70"/>
      <c r="C97" s="133"/>
      <c r="D97" s="133"/>
      <c r="E97" s="134" t="s">
        <v>93</v>
      </c>
      <c r="F97" s="134"/>
      <c r="G97" s="134"/>
      <c r="H97" s="134"/>
      <c r="I97" s="134"/>
      <c r="J97" s="133"/>
      <c r="K97" s="134" t="s">
        <v>94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'20170051 2.1. - Odběrné o...'!J32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95</v>
      </c>
      <c r="AR97" s="72"/>
      <c r="AS97" s="137">
        <v>0</v>
      </c>
      <c r="AT97" s="138">
        <f>ROUND(SUM(AV97:AW97),2)</f>
        <v>0</v>
      </c>
      <c r="AU97" s="139">
        <f>'20170051 2.1. - Odběrné o...'!P125</f>
        <v>0</v>
      </c>
      <c r="AV97" s="138">
        <f>'20170051 2.1. - Odběrné o...'!J35</f>
        <v>0</v>
      </c>
      <c r="AW97" s="138">
        <f>'20170051 2.1. - Odběrné o...'!J36</f>
        <v>0</v>
      </c>
      <c r="AX97" s="138">
        <f>'20170051 2.1. - Odběrné o...'!J37</f>
        <v>0</v>
      </c>
      <c r="AY97" s="138">
        <f>'20170051 2.1. - Odběrné o...'!J38</f>
        <v>0</v>
      </c>
      <c r="AZ97" s="138">
        <f>'20170051 2.1. - Odběrné o...'!F35</f>
        <v>0</v>
      </c>
      <c r="BA97" s="138">
        <f>'20170051 2.1. - Odběrné o...'!F36</f>
        <v>0</v>
      </c>
      <c r="BB97" s="138">
        <f>'20170051 2.1. - Odběrné o...'!F37</f>
        <v>0</v>
      </c>
      <c r="BC97" s="138">
        <f>'20170051 2.1. - Odběrné o...'!F38</f>
        <v>0</v>
      </c>
      <c r="BD97" s="140">
        <f>'20170051 2.1. - Odběrné o...'!F39</f>
        <v>0</v>
      </c>
      <c r="BE97" s="4"/>
      <c r="BT97" s="141" t="s">
        <v>89</v>
      </c>
      <c r="BV97" s="141" t="s">
        <v>80</v>
      </c>
      <c r="BW97" s="141" t="s">
        <v>96</v>
      </c>
      <c r="BX97" s="141" t="s">
        <v>92</v>
      </c>
      <c r="CL97" s="141" t="s">
        <v>88</v>
      </c>
    </row>
    <row r="98" spans="1:90" s="4" customFormat="1" ht="25.5" customHeight="1">
      <c r="A98" s="119" t="s">
        <v>82</v>
      </c>
      <c r="B98" s="70"/>
      <c r="C98" s="133"/>
      <c r="D98" s="133"/>
      <c r="E98" s="134" t="s">
        <v>97</v>
      </c>
      <c r="F98" s="134"/>
      <c r="G98" s="134"/>
      <c r="H98" s="134"/>
      <c r="I98" s="134"/>
      <c r="J98" s="133"/>
      <c r="K98" s="134" t="s">
        <v>98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'20170051 2.2. - Kanalizace'!J32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95</v>
      </c>
      <c r="AR98" s="72"/>
      <c r="AS98" s="137">
        <v>0</v>
      </c>
      <c r="AT98" s="138">
        <f>ROUND(SUM(AV98:AW98),2)</f>
        <v>0</v>
      </c>
      <c r="AU98" s="139">
        <f>'20170051 2.2. - Kanalizace'!P125</f>
        <v>0</v>
      </c>
      <c r="AV98" s="138">
        <f>'20170051 2.2. - Kanalizace'!J35</f>
        <v>0</v>
      </c>
      <c r="AW98" s="138">
        <f>'20170051 2.2. - Kanalizace'!J36</f>
        <v>0</v>
      </c>
      <c r="AX98" s="138">
        <f>'20170051 2.2. - Kanalizace'!J37</f>
        <v>0</v>
      </c>
      <c r="AY98" s="138">
        <f>'20170051 2.2. - Kanalizace'!J38</f>
        <v>0</v>
      </c>
      <c r="AZ98" s="138">
        <f>'20170051 2.2. - Kanalizace'!F35</f>
        <v>0</v>
      </c>
      <c r="BA98" s="138">
        <f>'20170051 2.2. - Kanalizace'!F36</f>
        <v>0</v>
      </c>
      <c r="BB98" s="138">
        <f>'20170051 2.2. - Kanalizace'!F37</f>
        <v>0</v>
      </c>
      <c r="BC98" s="138">
        <f>'20170051 2.2. - Kanalizace'!F38</f>
        <v>0</v>
      </c>
      <c r="BD98" s="140">
        <f>'20170051 2.2. - Kanalizace'!F39</f>
        <v>0</v>
      </c>
      <c r="BE98" s="4"/>
      <c r="BT98" s="141" t="s">
        <v>89</v>
      </c>
      <c r="BV98" s="141" t="s">
        <v>80</v>
      </c>
      <c r="BW98" s="141" t="s">
        <v>99</v>
      </c>
      <c r="BX98" s="141" t="s">
        <v>92</v>
      </c>
      <c r="CL98" s="141" t="s">
        <v>88</v>
      </c>
    </row>
    <row r="99" spans="1:90" s="4" customFormat="1" ht="25.5" customHeight="1">
      <c r="A99" s="119" t="s">
        <v>82</v>
      </c>
      <c r="B99" s="70"/>
      <c r="C99" s="133"/>
      <c r="D99" s="133"/>
      <c r="E99" s="134" t="s">
        <v>100</v>
      </c>
      <c r="F99" s="134"/>
      <c r="G99" s="134"/>
      <c r="H99" s="134"/>
      <c r="I99" s="134"/>
      <c r="J99" s="133"/>
      <c r="K99" s="134" t="s">
        <v>101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'20170051 2.3. - Schody'!J32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95</v>
      </c>
      <c r="AR99" s="72"/>
      <c r="AS99" s="137">
        <v>0</v>
      </c>
      <c r="AT99" s="138">
        <f>ROUND(SUM(AV99:AW99),2)</f>
        <v>0</v>
      </c>
      <c r="AU99" s="139">
        <f>'20170051 2.3. - Schody'!P125</f>
        <v>0</v>
      </c>
      <c r="AV99" s="138">
        <f>'20170051 2.3. - Schody'!J35</f>
        <v>0</v>
      </c>
      <c r="AW99" s="138">
        <f>'20170051 2.3. - Schody'!J36</f>
        <v>0</v>
      </c>
      <c r="AX99" s="138">
        <f>'20170051 2.3. - Schody'!J37</f>
        <v>0</v>
      </c>
      <c r="AY99" s="138">
        <f>'20170051 2.3. - Schody'!J38</f>
        <v>0</v>
      </c>
      <c r="AZ99" s="138">
        <f>'20170051 2.3. - Schody'!F35</f>
        <v>0</v>
      </c>
      <c r="BA99" s="138">
        <f>'20170051 2.3. - Schody'!F36</f>
        <v>0</v>
      </c>
      <c r="BB99" s="138">
        <f>'20170051 2.3. - Schody'!F37</f>
        <v>0</v>
      </c>
      <c r="BC99" s="138">
        <f>'20170051 2.3. - Schody'!F38</f>
        <v>0</v>
      </c>
      <c r="BD99" s="140">
        <f>'20170051 2.3. - Schody'!F39</f>
        <v>0</v>
      </c>
      <c r="BE99" s="4"/>
      <c r="BT99" s="141" t="s">
        <v>89</v>
      </c>
      <c r="BV99" s="141" t="s">
        <v>80</v>
      </c>
      <c r="BW99" s="141" t="s">
        <v>102</v>
      </c>
      <c r="BX99" s="141" t="s">
        <v>92</v>
      </c>
      <c r="CL99" s="141" t="s">
        <v>88</v>
      </c>
    </row>
    <row r="100" spans="1:91" s="7" customFormat="1" ht="27" customHeight="1">
      <c r="A100" s="119" t="s">
        <v>82</v>
      </c>
      <c r="B100" s="120"/>
      <c r="C100" s="121"/>
      <c r="D100" s="122" t="s">
        <v>103</v>
      </c>
      <c r="E100" s="122"/>
      <c r="F100" s="122"/>
      <c r="G100" s="122"/>
      <c r="H100" s="122"/>
      <c r="I100" s="123"/>
      <c r="J100" s="122" t="s">
        <v>104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'20170051 K - Kácení'!J30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85</v>
      </c>
      <c r="AR100" s="126"/>
      <c r="AS100" s="127">
        <v>0</v>
      </c>
      <c r="AT100" s="128">
        <f>ROUND(SUM(AV100:AW100),2)</f>
        <v>0</v>
      </c>
      <c r="AU100" s="129">
        <f>'20170051 K - Kácení'!P120</f>
        <v>0</v>
      </c>
      <c r="AV100" s="128">
        <f>'20170051 K - Kácení'!J33</f>
        <v>0</v>
      </c>
      <c r="AW100" s="128">
        <f>'20170051 K - Kácení'!J34</f>
        <v>0</v>
      </c>
      <c r="AX100" s="128">
        <f>'20170051 K - Kácení'!J35</f>
        <v>0</v>
      </c>
      <c r="AY100" s="128">
        <f>'20170051 K - Kácení'!J36</f>
        <v>0</v>
      </c>
      <c r="AZ100" s="128">
        <f>'20170051 K - Kácení'!F33</f>
        <v>0</v>
      </c>
      <c r="BA100" s="128">
        <f>'20170051 K - Kácení'!F34</f>
        <v>0</v>
      </c>
      <c r="BB100" s="128">
        <f>'20170051 K - Kácení'!F35</f>
        <v>0</v>
      </c>
      <c r="BC100" s="128">
        <f>'20170051 K - Kácení'!F36</f>
        <v>0</v>
      </c>
      <c r="BD100" s="130">
        <f>'20170051 K - Kácení'!F37</f>
        <v>0</v>
      </c>
      <c r="BE100" s="7"/>
      <c r="BT100" s="131" t="s">
        <v>86</v>
      </c>
      <c r="BV100" s="131" t="s">
        <v>80</v>
      </c>
      <c r="BW100" s="131" t="s">
        <v>105</v>
      </c>
      <c r="BX100" s="131" t="s">
        <v>5</v>
      </c>
      <c r="CL100" s="131" t="s">
        <v>88</v>
      </c>
      <c r="CM100" s="131" t="s">
        <v>89</v>
      </c>
    </row>
    <row r="101" spans="1:91" s="7" customFormat="1" ht="27" customHeight="1">
      <c r="A101" s="119" t="s">
        <v>82</v>
      </c>
      <c r="B101" s="120"/>
      <c r="C101" s="121"/>
      <c r="D101" s="122" t="s">
        <v>106</v>
      </c>
      <c r="E101" s="122"/>
      <c r="F101" s="122"/>
      <c r="G101" s="122"/>
      <c r="H101" s="122"/>
      <c r="I101" s="123"/>
      <c r="J101" s="122" t="s">
        <v>107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'20170051 VON - Vedlejší a...'!J30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85</v>
      </c>
      <c r="AR101" s="126"/>
      <c r="AS101" s="142">
        <v>0</v>
      </c>
      <c r="AT101" s="143">
        <f>ROUND(SUM(AV101:AW101),2)</f>
        <v>0</v>
      </c>
      <c r="AU101" s="144">
        <f>'20170051 VON - Vedlejší a...'!P121</f>
        <v>0</v>
      </c>
      <c r="AV101" s="143">
        <f>'20170051 VON - Vedlejší a...'!J33</f>
        <v>0</v>
      </c>
      <c r="AW101" s="143">
        <f>'20170051 VON - Vedlejší a...'!J34</f>
        <v>0</v>
      </c>
      <c r="AX101" s="143">
        <f>'20170051 VON - Vedlejší a...'!J35</f>
        <v>0</v>
      </c>
      <c r="AY101" s="143">
        <f>'20170051 VON - Vedlejší a...'!J36</f>
        <v>0</v>
      </c>
      <c r="AZ101" s="143">
        <f>'20170051 VON - Vedlejší a...'!F33</f>
        <v>0</v>
      </c>
      <c r="BA101" s="143">
        <f>'20170051 VON - Vedlejší a...'!F34</f>
        <v>0</v>
      </c>
      <c r="BB101" s="143">
        <f>'20170051 VON - Vedlejší a...'!F35</f>
        <v>0</v>
      </c>
      <c r="BC101" s="143">
        <f>'20170051 VON - Vedlejší a...'!F36</f>
        <v>0</v>
      </c>
      <c r="BD101" s="145">
        <f>'20170051 VON - Vedlejší a...'!F37</f>
        <v>0</v>
      </c>
      <c r="BE101" s="7"/>
      <c r="BT101" s="131" t="s">
        <v>86</v>
      </c>
      <c r="BV101" s="131" t="s">
        <v>80</v>
      </c>
      <c r="BW101" s="131" t="s">
        <v>108</v>
      </c>
      <c r="BX101" s="131" t="s">
        <v>5</v>
      </c>
      <c r="CL101" s="131" t="s">
        <v>88</v>
      </c>
      <c r="CM101" s="131" t="s">
        <v>89</v>
      </c>
    </row>
    <row r="102" spans="1:57" s="2" customFormat="1" ht="30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44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</sheetData>
  <sheetProtection password="CC35" sheet="1" objects="1" scenarios="1" formatColumns="0" formatRows="0"/>
  <mergeCells count="6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C92:G92"/>
    <mergeCell ref="I92:AF92"/>
    <mergeCell ref="D95:H95"/>
    <mergeCell ref="J95:AF95"/>
    <mergeCell ref="D96:H96"/>
    <mergeCell ref="J96:AF96"/>
    <mergeCell ref="E97:I97"/>
    <mergeCell ref="K97:AF97"/>
    <mergeCell ref="E98:I98"/>
    <mergeCell ref="K98:AF98"/>
    <mergeCell ref="E99:I99"/>
    <mergeCell ref="K99:AF99"/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94:AM94"/>
    <mergeCell ref="AN94:AP94"/>
  </mergeCells>
  <hyperlinks>
    <hyperlink ref="A95" location="'20170051 R - Rekonstrukce...'!C2" display="/"/>
    <hyperlink ref="A97" location="'20170051 2.1. - Odběrné o...'!C2" display="/"/>
    <hyperlink ref="A98" location="'20170051 2.2. - Kanalizace'!C2" display="/"/>
    <hyperlink ref="A99" location="'20170051 2.3. - Schody'!C2" display="/"/>
    <hyperlink ref="A100" location="'20170051 K - Kácení'!C2" display="/"/>
    <hyperlink ref="A101" location="'20170051 VON - Vedlejší 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89</v>
      </c>
    </row>
    <row r="4" spans="2:46" s="1" customFormat="1" ht="24.95" customHeight="1">
      <c r="B4" s="20"/>
      <c r="D4" s="150" t="s">
        <v>109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Dlouhá Strouha, Kvasiny, rekonstrukce koryta, ř. km 4,735 - 4,885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110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111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88</v>
      </c>
      <c r="G11" s="38"/>
      <c r="H11" s="38"/>
      <c r="I11" s="156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21</v>
      </c>
      <c r="E12" s="38"/>
      <c r="F12" s="141" t="s">
        <v>22</v>
      </c>
      <c r="G12" s="38"/>
      <c r="H12" s="38"/>
      <c r="I12" s="156" t="s">
        <v>23</v>
      </c>
      <c r="J12" s="157" t="str">
        <f>'Rekapitulace stavby'!AN8</f>
        <v>19. 9. 2019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25</v>
      </c>
      <c r="E14" s="38"/>
      <c r="F14" s="38"/>
      <c r="G14" s="38"/>
      <c r="H14" s="38"/>
      <c r="I14" s="156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6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29</v>
      </c>
      <c r="E17" s="38"/>
      <c r="F17" s="38"/>
      <c r="G17" s="38"/>
      <c r="H17" s="38"/>
      <c r="I17" s="156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31</v>
      </c>
      <c r="E20" s="38"/>
      <c r="F20" s="38"/>
      <c r="G20" s="38"/>
      <c r="H20" s="38"/>
      <c r="I20" s="156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6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34</v>
      </c>
      <c r="E23" s="38"/>
      <c r="F23" s="38"/>
      <c r="G23" s="38"/>
      <c r="H23" s="38"/>
      <c r="I23" s="156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35</v>
      </c>
      <c r="F24" s="38"/>
      <c r="G24" s="38"/>
      <c r="H24" s="38"/>
      <c r="I24" s="156" t="s">
        <v>28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36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89.25" customHeight="1">
      <c r="A27" s="158"/>
      <c r="B27" s="159"/>
      <c r="C27" s="158"/>
      <c r="D27" s="158"/>
      <c r="E27" s="160" t="s">
        <v>37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38</v>
      </c>
      <c r="E30" s="38"/>
      <c r="F30" s="38"/>
      <c r="G30" s="38"/>
      <c r="H30" s="38"/>
      <c r="I30" s="154"/>
      <c r="J30" s="166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40</v>
      </c>
      <c r="G32" s="38"/>
      <c r="H32" s="38"/>
      <c r="I32" s="168" t="s">
        <v>39</v>
      </c>
      <c r="J32" s="167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42</v>
      </c>
      <c r="E33" s="152" t="s">
        <v>43</v>
      </c>
      <c r="F33" s="170">
        <f>ROUND((SUM(BE126:BE434)),2)</f>
        <v>0</v>
      </c>
      <c r="G33" s="38"/>
      <c r="H33" s="38"/>
      <c r="I33" s="171">
        <v>0.21</v>
      </c>
      <c r="J33" s="170">
        <f>ROUND(((SUM(BE126:BE434))*I33),2)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44</v>
      </c>
      <c r="F34" s="170">
        <f>ROUND((SUM(BF126:BF434)),2)</f>
        <v>0</v>
      </c>
      <c r="G34" s="38"/>
      <c r="H34" s="38"/>
      <c r="I34" s="171">
        <v>0.15</v>
      </c>
      <c r="J34" s="170">
        <f>ROUND(((SUM(BF126:BF434))*I34),2)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45</v>
      </c>
      <c r="F35" s="170">
        <f>ROUND((SUM(BG126:BG434)),2)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46</v>
      </c>
      <c r="F36" s="170">
        <f>ROUND((SUM(BH126:BH434)),2)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47</v>
      </c>
      <c r="F37" s="170">
        <f>ROUND((SUM(BI126:BI434)),2)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48</v>
      </c>
      <c r="E39" s="174"/>
      <c r="F39" s="174"/>
      <c r="G39" s="175" t="s">
        <v>49</v>
      </c>
      <c r="H39" s="176" t="s">
        <v>50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Dlouhá Strouha, Kvasiny, rekonstrukce koryta, ř. km 4,735 - 4,885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20170051 R - Rekonstrukce koryta, ř. km 4,735 - 4,885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k.ú. Kvasiny</v>
      </c>
      <c r="G89" s="40"/>
      <c r="H89" s="40"/>
      <c r="I89" s="156" t="s">
        <v>23</v>
      </c>
      <c r="J89" s="79" t="str">
        <f>IF(J12="","",J12)</f>
        <v>19. 9. 2019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Povodí Labe, státní podnik</v>
      </c>
      <c r="G91" s="40"/>
      <c r="H91" s="40"/>
      <c r="I91" s="156" t="s">
        <v>31</v>
      </c>
      <c r="J91" s="36" t="str">
        <f>E21</f>
        <v>ŠINDLAR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56" t="s">
        <v>34</v>
      </c>
      <c r="J92" s="36" t="str">
        <f>E24</f>
        <v>Ing. Josef Jágr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113</v>
      </c>
      <c r="D94" s="198"/>
      <c r="E94" s="198"/>
      <c r="F94" s="198"/>
      <c r="G94" s="198"/>
      <c r="H94" s="198"/>
      <c r="I94" s="199"/>
      <c r="J94" s="200" t="s">
        <v>114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115</v>
      </c>
      <c r="D96" s="40"/>
      <c r="E96" s="40"/>
      <c r="F96" s="40"/>
      <c r="G96" s="40"/>
      <c r="H96" s="40"/>
      <c r="I96" s="154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202"/>
      <c r="C97" s="203"/>
      <c r="D97" s="204" t="s">
        <v>117</v>
      </c>
      <c r="E97" s="205"/>
      <c r="F97" s="205"/>
      <c r="G97" s="205"/>
      <c r="H97" s="205"/>
      <c r="I97" s="206"/>
      <c r="J97" s="207">
        <f>J127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118</v>
      </c>
      <c r="E98" s="211"/>
      <c r="F98" s="211"/>
      <c r="G98" s="211"/>
      <c r="H98" s="211"/>
      <c r="I98" s="212"/>
      <c r="J98" s="213">
        <f>J128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119</v>
      </c>
      <c r="E99" s="211"/>
      <c r="F99" s="211"/>
      <c r="G99" s="211"/>
      <c r="H99" s="211"/>
      <c r="I99" s="212"/>
      <c r="J99" s="213">
        <f>J282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9"/>
      <c r="C100" s="133"/>
      <c r="D100" s="210" t="s">
        <v>120</v>
      </c>
      <c r="E100" s="211"/>
      <c r="F100" s="211"/>
      <c r="G100" s="211"/>
      <c r="H100" s="211"/>
      <c r="I100" s="212"/>
      <c r="J100" s="213">
        <f>J329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121</v>
      </c>
      <c r="E101" s="211"/>
      <c r="F101" s="211"/>
      <c r="G101" s="211"/>
      <c r="H101" s="211"/>
      <c r="I101" s="212"/>
      <c r="J101" s="213">
        <f>J358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122</v>
      </c>
      <c r="E102" s="211"/>
      <c r="F102" s="211"/>
      <c r="G102" s="211"/>
      <c r="H102" s="211"/>
      <c r="I102" s="212"/>
      <c r="J102" s="213">
        <f>J388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123</v>
      </c>
      <c r="E103" s="211"/>
      <c r="F103" s="211"/>
      <c r="G103" s="211"/>
      <c r="H103" s="211"/>
      <c r="I103" s="212"/>
      <c r="J103" s="213">
        <f>J401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124</v>
      </c>
      <c r="E104" s="211"/>
      <c r="F104" s="211"/>
      <c r="G104" s="211"/>
      <c r="H104" s="211"/>
      <c r="I104" s="212"/>
      <c r="J104" s="213">
        <f>J415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9"/>
      <c r="C105" s="133"/>
      <c r="D105" s="210" t="s">
        <v>125</v>
      </c>
      <c r="E105" s="211"/>
      <c r="F105" s="211"/>
      <c r="G105" s="211"/>
      <c r="H105" s="211"/>
      <c r="I105" s="212"/>
      <c r="J105" s="213">
        <f>J423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202"/>
      <c r="C106" s="203"/>
      <c r="D106" s="204" t="s">
        <v>126</v>
      </c>
      <c r="E106" s="205"/>
      <c r="F106" s="205"/>
      <c r="G106" s="205"/>
      <c r="H106" s="205"/>
      <c r="I106" s="206"/>
      <c r="J106" s="207">
        <f>J426</f>
        <v>0</v>
      </c>
      <c r="K106" s="203"/>
      <c r="L106" s="20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192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195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127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96" t="str">
        <f>E7</f>
        <v>Dlouhá Strouha, Kvasiny, rekonstrukce koryta, ř. km 4,735 - 4,885</v>
      </c>
      <c r="F116" s="32"/>
      <c r="G116" s="32"/>
      <c r="H116" s="32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110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20170051 R - Rekonstrukce koryta, ř. km 4,735 - 4,885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21</v>
      </c>
      <c r="D120" s="40"/>
      <c r="E120" s="40"/>
      <c r="F120" s="27" t="str">
        <f>F12</f>
        <v>k.ú. Kvasiny</v>
      </c>
      <c r="G120" s="40"/>
      <c r="H120" s="40"/>
      <c r="I120" s="156" t="s">
        <v>23</v>
      </c>
      <c r="J120" s="79" t="str">
        <f>IF(J12="","",J12)</f>
        <v>19. 9. 2019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25</v>
      </c>
      <c r="D122" s="40"/>
      <c r="E122" s="40"/>
      <c r="F122" s="27" t="str">
        <f>E15</f>
        <v>Povodí Labe, státní podnik</v>
      </c>
      <c r="G122" s="40"/>
      <c r="H122" s="40"/>
      <c r="I122" s="156" t="s">
        <v>31</v>
      </c>
      <c r="J122" s="36" t="str">
        <f>E21</f>
        <v>ŠINDLAR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IF(E18="","",E18)</f>
        <v>Vyplň údaj</v>
      </c>
      <c r="G123" s="40"/>
      <c r="H123" s="40"/>
      <c r="I123" s="156" t="s">
        <v>34</v>
      </c>
      <c r="J123" s="36" t="str">
        <f>E24</f>
        <v>Ing. Josef Jágr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5"/>
      <c r="B125" s="216"/>
      <c r="C125" s="217" t="s">
        <v>128</v>
      </c>
      <c r="D125" s="218" t="s">
        <v>63</v>
      </c>
      <c r="E125" s="218" t="s">
        <v>59</v>
      </c>
      <c r="F125" s="218" t="s">
        <v>60</v>
      </c>
      <c r="G125" s="218" t="s">
        <v>129</v>
      </c>
      <c r="H125" s="218" t="s">
        <v>130</v>
      </c>
      <c r="I125" s="219" t="s">
        <v>131</v>
      </c>
      <c r="J125" s="218" t="s">
        <v>114</v>
      </c>
      <c r="K125" s="220" t="s">
        <v>132</v>
      </c>
      <c r="L125" s="221"/>
      <c r="M125" s="100" t="s">
        <v>1</v>
      </c>
      <c r="N125" s="101" t="s">
        <v>42</v>
      </c>
      <c r="O125" s="101" t="s">
        <v>133</v>
      </c>
      <c r="P125" s="101" t="s">
        <v>134</v>
      </c>
      <c r="Q125" s="101" t="s">
        <v>135</v>
      </c>
      <c r="R125" s="101" t="s">
        <v>136</v>
      </c>
      <c r="S125" s="101" t="s">
        <v>137</v>
      </c>
      <c r="T125" s="102" t="s">
        <v>138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63" s="2" customFormat="1" ht="22.8" customHeight="1">
      <c r="A126" s="38"/>
      <c r="B126" s="39"/>
      <c r="C126" s="107" t="s">
        <v>139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P127+P426</f>
        <v>0</v>
      </c>
      <c r="Q126" s="104"/>
      <c r="R126" s="224">
        <f>R127+R426</f>
        <v>2600.7414675326445</v>
      </c>
      <c r="S126" s="104"/>
      <c r="T126" s="225">
        <f>T127+T426</f>
        <v>353.49690000000004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77</v>
      </c>
      <c r="AU126" s="17" t="s">
        <v>116</v>
      </c>
      <c r="BK126" s="226">
        <f>BK127+BK426</f>
        <v>0</v>
      </c>
    </row>
    <row r="127" spans="1:63" s="12" customFormat="1" ht="25.9" customHeight="1">
      <c r="A127" s="12"/>
      <c r="B127" s="227"/>
      <c r="C127" s="228"/>
      <c r="D127" s="229" t="s">
        <v>77</v>
      </c>
      <c r="E127" s="230" t="s">
        <v>140</v>
      </c>
      <c r="F127" s="230" t="s">
        <v>141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P128+P282+P329+P358+P388+P401+P415+P423</f>
        <v>0</v>
      </c>
      <c r="Q127" s="235"/>
      <c r="R127" s="236">
        <f>R128+R282+R329+R358+R388+R401+R415+R423</f>
        <v>2600.7414675326445</v>
      </c>
      <c r="S127" s="235"/>
      <c r="T127" s="237">
        <f>T128+T282+T329+T358+T388+T401+T415+T423</f>
        <v>353.49690000000004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86</v>
      </c>
      <c r="AT127" s="239" t="s">
        <v>77</v>
      </c>
      <c r="AU127" s="239" t="s">
        <v>78</v>
      </c>
      <c r="AY127" s="238" t="s">
        <v>142</v>
      </c>
      <c r="BK127" s="240">
        <f>BK128+BK282+BK329+BK358+BK388+BK401+BK415+BK423</f>
        <v>0</v>
      </c>
    </row>
    <row r="128" spans="1:63" s="12" customFormat="1" ht="22.8" customHeight="1">
      <c r="A128" s="12"/>
      <c r="B128" s="227"/>
      <c r="C128" s="228"/>
      <c r="D128" s="229" t="s">
        <v>77</v>
      </c>
      <c r="E128" s="241" t="s">
        <v>86</v>
      </c>
      <c r="F128" s="241" t="s">
        <v>143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SUM(P129:P281)</f>
        <v>0</v>
      </c>
      <c r="Q128" s="235"/>
      <c r="R128" s="236">
        <f>SUM(R129:R281)</f>
        <v>1073.3817473258</v>
      </c>
      <c r="S128" s="235"/>
      <c r="T128" s="237">
        <f>SUM(T129:T281)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86</v>
      </c>
      <c r="AT128" s="239" t="s">
        <v>77</v>
      </c>
      <c r="AU128" s="239" t="s">
        <v>86</v>
      </c>
      <c r="AY128" s="238" t="s">
        <v>142</v>
      </c>
      <c r="BK128" s="240">
        <f>SUM(BK129:BK281)</f>
        <v>0</v>
      </c>
    </row>
    <row r="129" spans="1:65" s="2" customFormat="1" ht="16.5" customHeight="1">
      <c r="A129" s="38"/>
      <c r="B129" s="39"/>
      <c r="C129" s="243" t="s">
        <v>86</v>
      </c>
      <c r="D129" s="243" t="s">
        <v>144</v>
      </c>
      <c r="E129" s="244" t="s">
        <v>145</v>
      </c>
      <c r="F129" s="245" t="s">
        <v>146</v>
      </c>
      <c r="G129" s="246" t="s">
        <v>147</v>
      </c>
      <c r="H129" s="247">
        <v>150</v>
      </c>
      <c r="I129" s="248"/>
      <c r="J129" s="249">
        <f>ROUND(I129*H129,2)</f>
        <v>0</v>
      </c>
      <c r="K129" s="245" t="s">
        <v>148</v>
      </c>
      <c r="L129" s="44"/>
      <c r="M129" s="250" t="s">
        <v>1</v>
      </c>
      <c r="N129" s="251" t="s">
        <v>43</v>
      </c>
      <c r="O129" s="91"/>
      <c r="P129" s="252">
        <f>O129*H129</f>
        <v>0</v>
      </c>
      <c r="Q129" s="252">
        <v>0.015590796</v>
      </c>
      <c r="R129" s="252">
        <f>Q129*H129</f>
        <v>2.3386194000000002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149</v>
      </c>
      <c r="AT129" s="254" t="s">
        <v>144</v>
      </c>
      <c r="AU129" s="254" t="s">
        <v>89</v>
      </c>
      <c r="AY129" s="17" t="s">
        <v>142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86</v>
      </c>
      <c r="BK129" s="255">
        <f>ROUND(I129*H129,2)</f>
        <v>0</v>
      </c>
      <c r="BL129" s="17" t="s">
        <v>149</v>
      </c>
      <c r="BM129" s="254" t="s">
        <v>150</v>
      </c>
    </row>
    <row r="130" spans="1:51" s="13" customFormat="1" ht="12">
      <c r="A130" s="13"/>
      <c r="B130" s="256"/>
      <c r="C130" s="257"/>
      <c r="D130" s="258" t="s">
        <v>151</v>
      </c>
      <c r="E130" s="259" t="s">
        <v>1</v>
      </c>
      <c r="F130" s="260" t="s">
        <v>152</v>
      </c>
      <c r="G130" s="257"/>
      <c r="H130" s="261">
        <v>150</v>
      </c>
      <c r="I130" s="262"/>
      <c r="J130" s="257"/>
      <c r="K130" s="257"/>
      <c r="L130" s="263"/>
      <c r="M130" s="264"/>
      <c r="N130" s="265"/>
      <c r="O130" s="265"/>
      <c r="P130" s="265"/>
      <c r="Q130" s="265"/>
      <c r="R130" s="265"/>
      <c r="S130" s="265"/>
      <c r="T130" s="26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7" t="s">
        <v>151</v>
      </c>
      <c r="AU130" s="267" t="s">
        <v>89</v>
      </c>
      <c r="AV130" s="13" t="s">
        <v>89</v>
      </c>
      <c r="AW130" s="13" t="s">
        <v>33</v>
      </c>
      <c r="AX130" s="13" t="s">
        <v>86</v>
      </c>
      <c r="AY130" s="267" t="s">
        <v>142</v>
      </c>
    </row>
    <row r="131" spans="1:65" s="2" customFormat="1" ht="24" customHeight="1">
      <c r="A131" s="38"/>
      <c r="B131" s="39"/>
      <c r="C131" s="243" t="s">
        <v>89</v>
      </c>
      <c r="D131" s="243" t="s">
        <v>144</v>
      </c>
      <c r="E131" s="244" t="s">
        <v>153</v>
      </c>
      <c r="F131" s="245" t="s">
        <v>154</v>
      </c>
      <c r="G131" s="246" t="s">
        <v>155</v>
      </c>
      <c r="H131" s="247">
        <v>480</v>
      </c>
      <c r="I131" s="248"/>
      <c r="J131" s="249">
        <f>ROUND(I131*H131,2)</f>
        <v>0</v>
      </c>
      <c r="K131" s="245" t="s">
        <v>148</v>
      </c>
      <c r="L131" s="44"/>
      <c r="M131" s="250" t="s">
        <v>1</v>
      </c>
      <c r="N131" s="251" t="s">
        <v>43</v>
      </c>
      <c r="O131" s="91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149</v>
      </c>
      <c r="AT131" s="254" t="s">
        <v>144</v>
      </c>
      <c r="AU131" s="254" t="s">
        <v>89</v>
      </c>
      <c r="AY131" s="17" t="s">
        <v>142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86</v>
      </c>
      <c r="BK131" s="255">
        <f>ROUND(I131*H131,2)</f>
        <v>0</v>
      </c>
      <c r="BL131" s="17" t="s">
        <v>149</v>
      </c>
      <c r="BM131" s="254" t="s">
        <v>156</v>
      </c>
    </row>
    <row r="132" spans="1:51" s="14" customFormat="1" ht="12">
      <c r="A132" s="14"/>
      <c r="B132" s="268"/>
      <c r="C132" s="269"/>
      <c r="D132" s="258" t="s">
        <v>151</v>
      </c>
      <c r="E132" s="270" t="s">
        <v>1</v>
      </c>
      <c r="F132" s="271" t="s">
        <v>157</v>
      </c>
      <c r="G132" s="269"/>
      <c r="H132" s="270" t="s">
        <v>1</v>
      </c>
      <c r="I132" s="272"/>
      <c r="J132" s="269"/>
      <c r="K132" s="269"/>
      <c r="L132" s="273"/>
      <c r="M132" s="274"/>
      <c r="N132" s="275"/>
      <c r="O132" s="275"/>
      <c r="P132" s="275"/>
      <c r="Q132" s="275"/>
      <c r="R132" s="275"/>
      <c r="S132" s="275"/>
      <c r="T132" s="27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7" t="s">
        <v>151</v>
      </c>
      <c r="AU132" s="277" t="s">
        <v>89</v>
      </c>
      <c r="AV132" s="14" t="s">
        <v>86</v>
      </c>
      <c r="AW132" s="14" t="s">
        <v>33</v>
      </c>
      <c r="AX132" s="14" t="s">
        <v>78</v>
      </c>
      <c r="AY132" s="277" t="s">
        <v>142</v>
      </c>
    </row>
    <row r="133" spans="1:51" s="13" customFormat="1" ht="12">
      <c r="A133" s="13"/>
      <c r="B133" s="256"/>
      <c r="C133" s="257"/>
      <c r="D133" s="258" t="s">
        <v>151</v>
      </c>
      <c r="E133" s="259" t="s">
        <v>1</v>
      </c>
      <c r="F133" s="260" t="s">
        <v>158</v>
      </c>
      <c r="G133" s="257"/>
      <c r="H133" s="261">
        <v>480</v>
      </c>
      <c r="I133" s="262"/>
      <c r="J133" s="257"/>
      <c r="K133" s="257"/>
      <c r="L133" s="263"/>
      <c r="M133" s="264"/>
      <c r="N133" s="265"/>
      <c r="O133" s="265"/>
      <c r="P133" s="265"/>
      <c r="Q133" s="265"/>
      <c r="R133" s="265"/>
      <c r="S133" s="265"/>
      <c r="T133" s="26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7" t="s">
        <v>151</v>
      </c>
      <c r="AU133" s="267" t="s">
        <v>89</v>
      </c>
      <c r="AV133" s="13" t="s">
        <v>89</v>
      </c>
      <c r="AW133" s="13" t="s">
        <v>33</v>
      </c>
      <c r="AX133" s="13" t="s">
        <v>86</v>
      </c>
      <c r="AY133" s="267" t="s">
        <v>142</v>
      </c>
    </row>
    <row r="134" spans="1:65" s="2" customFormat="1" ht="24" customHeight="1">
      <c r="A134" s="38"/>
      <c r="B134" s="39"/>
      <c r="C134" s="243" t="s">
        <v>159</v>
      </c>
      <c r="D134" s="243" t="s">
        <v>144</v>
      </c>
      <c r="E134" s="244" t="s">
        <v>160</v>
      </c>
      <c r="F134" s="245" t="s">
        <v>161</v>
      </c>
      <c r="G134" s="246" t="s">
        <v>155</v>
      </c>
      <c r="H134" s="247">
        <v>120</v>
      </c>
      <c r="I134" s="248"/>
      <c r="J134" s="249">
        <f>ROUND(I134*H134,2)</f>
        <v>0</v>
      </c>
      <c r="K134" s="245" t="s">
        <v>148</v>
      </c>
      <c r="L134" s="44"/>
      <c r="M134" s="250" t="s">
        <v>1</v>
      </c>
      <c r="N134" s="251" t="s">
        <v>43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149</v>
      </c>
      <c r="AT134" s="254" t="s">
        <v>144</v>
      </c>
      <c r="AU134" s="254" t="s">
        <v>89</v>
      </c>
      <c r="AY134" s="17" t="s">
        <v>142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86</v>
      </c>
      <c r="BK134" s="255">
        <f>ROUND(I134*H134,2)</f>
        <v>0</v>
      </c>
      <c r="BL134" s="17" t="s">
        <v>149</v>
      </c>
      <c r="BM134" s="254" t="s">
        <v>162</v>
      </c>
    </row>
    <row r="135" spans="1:51" s="13" customFormat="1" ht="12">
      <c r="A135" s="13"/>
      <c r="B135" s="256"/>
      <c r="C135" s="257"/>
      <c r="D135" s="258" t="s">
        <v>151</v>
      </c>
      <c r="E135" s="259" t="s">
        <v>1</v>
      </c>
      <c r="F135" s="260" t="s">
        <v>163</v>
      </c>
      <c r="G135" s="257"/>
      <c r="H135" s="261">
        <v>120</v>
      </c>
      <c r="I135" s="262"/>
      <c r="J135" s="257"/>
      <c r="K135" s="257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151</v>
      </c>
      <c r="AU135" s="267" t="s">
        <v>89</v>
      </c>
      <c r="AV135" s="13" t="s">
        <v>89</v>
      </c>
      <c r="AW135" s="13" t="s">
        <v>33</v>
      </c>
      <c r="AX135" s="13" t="s">
        <v>86</v>
      </c>
      <c r="AY135" s="267" t="s">
        <v>142</v>
      </c>
    </row>
    <row r="136" spans="1:65" s="2" customFormat="1" ht="36" customHeight="1">
      <c r="A136" s="38"/>
      <c r="B136" s="39"/>
      <c r="C136" s="243" t="s">
        <v>149</v>
      </c>
      <c r="D136" s="243" t="s">
        <v>144</v>
      </c>
      <c r="E136" s="244" t="s">
        <v>164</v>
      </c>
      <c r="F136" s="245" t="s">
        <v>165</v>
      </c>
      <c r="G136" s="246" t="s">
        <v>166</v>
      </c>
      <c r="H136" s="247">
        <v>5</v>
      </c>
      <c r="I136" s="248"/>
      <c r="J136" s="249">
        <f>ROUND(I136*H136,2)</f>
        <v>0</v>
      </c>
      <c r="K136" s="245" t="s">
        <v>148</v>
      </c>
      <c r="L136" s="44"/>
      <c r="M136" s="250" t="s">
        <v>1</v>
      </c>
      <c r="N136" s="251" t="s">
        <v>43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149</v>
      </c>
      <c r="AT136" s="254" t="s">
        <v>144</v>
      </c>
      <c r="AU136" s="254" t="s">
        <v>89</v>
      </c>
      <c r="AY136" s="17" t="s">
        <v>142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86</v>
      </c>
      <c r="BK136" s="255">
        <f>ROUND(I136*H136,2)</f>
        <v>0</v>
      </c>
      <c r="BL136" s="17" t="s">
        <v>149</v>
      </c>
      <c r="BM136" s="254" t="s">
        <v>167</v>
      </c>
    </row>
    <row r="137" spans="1:51" s="13" customFormat="1" ht="12">
      <c r="A137" s="13"/>
      <c r="B137" s="256"/>
      <c r="C137" s="257"/>
      <c r="D137" s="258" t="s">
        <v>151</v>
      </c>
      <c r="E137" s="259" t="s">
        <v>1</v>
      </c>
      <c r="F137" s="260" t="s">
        <v>168</v>
      </c>
      <c r="G137" s="257"/>
      <c r="H137" s="261">
        <v>5</v>
      </c>
      <c r="I137" s="262"/>
      <c r="J137" s="257"/>
      <c r="K137" s="257"/>
      <c r="L137" s="263"/>
      <c r="M137" s="264"/>
      <c r="N137" s="265"/>
      <c r="O137" s="265"/>
      <c r="P137" s="265"/>
      <c r="Q137" s="265"/>
      <c r="R137" s="265"/>
      <c r="S137" s="265"/>
      <c r="T137" s="26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7" t="s">
        <v>151</v>
      </c>
      <c r="AU137" s="267" t="s">
        <v>89</v>
      </c>
      <c r="AV137" s="13" t="s">
        <v>89</v>
      </c>
      <c r="AW137" s="13" t="s">
        <v>33</v>
      </c>
      <c r="AX137" s="13" t="s">
        <v>86</v>
      </c>
      <c r="AY137" s="267" t="s">
        <v>142</v>
      </c>
    </row>
    <row r="138" spans="1:65" s="2" customFormat="1" ht="24" customHeight="1">
      <c r="A138" s="38"/>
      <c r="B138" s="39"/>
      <c r="C138" s="243" t="s">
        <v>169</v>
      </c>
      <c r="D138" s="243" t="s">
        <v>144</v>
      </c>
      <c r="E138" s="244" t="s">
        <v>170</v>
      </c>
      <c r="F138" s="245" t="s">
        <v>171</v>
      </c>
      <c r="G138" s="246" t="s">
        <v>172</v>
      </c>
      <c r="H138" s="247">
        <v>1380</v>
      </c>
      <c r="I138" s="248"/>
      <c r="J138" s="249">
        <f>ROUND(I138*H138,2)</f>
        <v>0</v>
      </c>
      <c r="K138" s="245" t="s">
        <v>1</v>
      </c>
      <c r="L138" s="44"/>
      <c r="M138" s="250" t="s">
        <v>1</v>
      </c>
      <c r="N138" s="251" t="s">
        <v>43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149</v>
      </c>
      <c r="AT138" s="254" t="s">
        <v>144</v>
      </c>
      <c r="AU138" s="254" t="s">
        <v>89</v>
      </c>
      <c r="AY138" s="17" t="s">
        <v>142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86</v>
      </c>
      <c r="BK138" s="255">
        <f>ROUND(I138*H138,2)</f>
        <v>0</v>
      </c>
      <c r="BL138" s="17" t="s">
        <v>149</v>
      </c>
      <c r="BM138" s="254" t="s">
        <v>173</v>
      </c>
    </row>
    <row r="139" spans="1:51" s="13" customFormat="1" ht="12">
      <c r="A139" s="13"/>
      <c r="B139" s="256"/>
      <c r="C139" s="257"/>
      <c r="D139" s="258" t="s">
        <v>151</v>
      </c>
      <c r="E139" s="259" t="s">
        <v>1</v>
      </c>
      <c r="F139" s="260" t="s">
        <v>174</v>
      </c>
      <c r="G139" s="257"/>
      <c r="H139" s="261">
        <v>1380</v>
      </c>
      <c r="I139" s="262"/>
      <c r="J139" s="257"/>
      <c r="K139" s="257"/>
      <c r="L139" s="263"/>
      <c r="M139" s="264"/>
      <c r="N139" s="265"/>
      <c r="O139" s="265"/>
      <c r="P139" s="265"/>
      <c r="Q139" s="265"/>
      <c r="R139" s="265"/>
      <c r="S139" s="265"/>
      <c r="T139" s="26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7" t="s">
        <v>151</v>
      </c>
      <c r="AU139" s="267" t="s">
        <v>89</v>
      </c>
      <c r="AV139" s="13" t="s">
        <v>89</v>
      </c>
      <c r="AW139" s="13" t="s">
        <v>33</v>
      </c>
      <c r="AX139" s="13" t="s">
        <v>86</v>
      </c>
      <c r="AY139" s="267" t="s">
        <v>142</v>
      </c>
    </row>
    <row r="140" spans="1:65" s="2" customFormat="1" ht="48" customHeight="1">
      <c r="A140" s="38"/>
      <c r="B140" s="39"/>
      <c r="C140" s="243" t="s">
        <v>175</v>
      </c>
      <c r="D140" s="243" t="s">
        <v>144</v>
      </c>
      <c r="E140" s="244" t="s">
        <v>176</v>
      </c>
      <c r="F140" s="245" t="s">
        <v>177</v>
      </c>
      <c r="G140" s="246" t="s">
        <v>172</v>
      </c>
      <c r="H140" s="247">
        <v>25.5</v>
      </c>
      <c r="I140" s="248"/>
      <c r="J140" s="249">
        <f>ROUND(I140*H140,2)</f>
        <v>0</v>
      </c>
      <c r="K140" s="245" t="s">
        <v>148</v>
      </c>
      <c r="L140" s="44"/>
      <c r="M140" s="250" t="s">
        <v>1</v>
      </c>
      <c r="N140" s="251" t="s">
        <v>43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149</v>
      </c>
      <c r="AT140" s="254" t="s">
        <v>144</v>
      </c>
      <c r="AU140" s="254" t="s">
        <v>89</v>
      </c>
      <c r="AY140" s="17" t="s">
        <v>142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86</v>
      </c>
      <c r="BK140" s="255">
        <f>ROUND(I140*H140,2)</f>
        <v>0</v>
      </c>
      <c r="BL140" s="17" t="s">
        <v>149</v>
      </c>
      <c r="BM140" s="254" t="s">
        <v>178</v>
      </c>
    </row>
    <row r="141" spans="1:51" s="13" customFormat="1" ht="12">
      <c r="A141" s="13"/>
      <c r="B141" s="256"/>
      <c r="C141" s="257"/>
      <c r="D141" s="258" t="s">
        <v>151</v>
      </c>
      <c r="E141" s="259" t="s">
        <v>1</v>
      </c>
      <c r="F141" s="260" t="s">
        <v>179</v>
      </c>
      <c r="G141" s="257"/>
      <c r="H141" s="261">
        <v>25.5</v>
      </c>
      <c r="I141" s="262"/>
      <c r="J141" s="257"/>
      <c r="K141" s="257"/>
      <c r="L141" s="263"/>
      <c r="M141" s="264"/>
      <c r="N141" s="265"/>
      <c r="O141" s="265"/>
      <c r="P141" s="265"/>
      <c r="Q141" s="265"/>
      <c r="R141" s="265"/>
      <c r="S141" s="265"/>
      <c r="T141" s="26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7" t="s">
        <v>151</v>
      </c>
      <c r="AU141" s="267" t="s">
        <v>89</v>
      </c>
      <c r="AV141" s="13" t="s">
        <v>89</v>
      </c>
      <c r="AW141" s="13" t="s">
        <v>33</v>
      </c>
      <c r="AX141" s="13" t="s">
        <v>78</v>
      </c>
      <c r="AY141" s="267" t="s">
        <v>142</v>
      </c>
    </row>
    <row r="142" spans="1:51" s="15" customFormat="1" ht="12">
      <c r="A142" s="15"/>
      <c r="B142" s="278"/>
      <c r="C142" s="279"/>
      <c r="D142" s="258" t="s">
        <v>151</v>
      </c>
      <c r="E142" s="280" t="s">
        <v>1</v>
      </c>
      <c r="F142" s="281" t="s">
        <v>180</v>
      </c>
      <c r="G142" s="279"/>
      <c r="H142" s="282">
        <v>25.5</v>
      </c>
      <c r="I142" s="283"/>
      <c r="J142" s="279"/>
      <c r="K142" s="279"/>
      <c r="L142" s="284"/>
      <c r="M142" s="285"/>
      <c r="N142" s="286"/>
      <c r="O142" s="286"/>
      <c r="P142" s="286"/>
      <c r="Q142" s="286"/>
      <c r="R142" s="286"/>
      <c r="S142" s="286"/>
      <c r="T142" s="287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8" t="s">
        <v>151</v>
      </c>
      <c r="AU142" s="288" t="s">
        <v>89</v>
      </c>
      <c r="AV142" s="15" t="s">
        <v>149</v>
      </c>
      <c r="AW142" s="15" t="s">
        <v>33</v>
      </c>
      <c r="AX142" s="15" t="s">
        <v>86</v>
      </c>
      <c r="AY142" s="288" t="s">
        <v>142</v>
      </c>
    </row>
    <row r="143" spans="1:65" s="2" customFormat="1" ht="48" customHeight="1">
      <c r="A143" s="38"/>
      <c r="B143" s="39"/>
      <c r="C143" s="243" t="s">
        <v>181</v>
      </c>
      <c r="D143" s="243" t="s">
        <v>144</v>
      </c>
      <c r="E143" s="244" t="s">
        <v>182</v>
      </c>
      <c r="F143" s="245" t="s">
        <v>183</v>
      </c>
      <c r="G143" s="246" t="s">
        <v>172</v>
      </c>
      <c r="H143" s="247">
        <v>552</v>
      </c>
      <c r="I143" s="248"/>
      <c r="J143" s="249">
        <f>ROUND(I143*H143,2)</f>
        <v>0</v>
      </c>
      <c r="K143" s="245" t="s">
        <v>148</v>
      </c>
      <c r="L143" s="44"/>
      <c r="M143" s="250" t="s">
        <v>1</v>
      </c>
      <c r="N143" s="251" t="s">
        <v>43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149</v>
      </c>
      <c r="AT143" s="254" t="s">
        <v>144</v>
      </c>
      <c r="AU143" s="254" t="s">
        <v>89</v>
      </c>
      <c r="AY143" s="17" t="s">
        <v>142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86</v>
      </c>
      <c r="BK143" s="255">
        <f>ROUND(I143*H143,2)</f>
        <v>0</v>
      </c>
      <c r="BL143" s="17" t="s">
        <v>149</v>
      </c>
      <c r="BM143" s="254" t="s">
        <v>184</v>
      </c>
    </row>
    <row r="144" spans="1:51" s="13" customFormat="1" ht="12">
      <c r="A144" s="13"/>
      <c r="B144" s="256"/>
      <c r="C144" s="257"/>
      <c r="D144" s="258" t="s">
        <v>151</v>
      </c>
      <c r="E144" s="259" t="s">
        <v>1</v>
      </c>
      <c r="F144" s="260" t="s">
        <v>185</v>
      </c>
      <c r="G144" s="257"/>
      <c r="H144" s="261">
        <v>552</v>
      </c>
      <c r="I144" s="262"/>
      <c r="J144" s="257"/>
      <c r="K144" s="257"/>
      <c r="L144" s="263"/>
      <c r="M144" s="264"/>
      <c r="N144" s="265"/>
      <c r="O144" s="265"/>
      <c r="P144" s="265"/>
      <c r="Q144" s="265"/>
      <c r="R144" s="265"/>
      <c r="S144" s="265"/>
      <c r="T144" s="26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7" t="s">
        <v>151</v>
      </c>
      <c r="AU144" s="267" t="s">
        <v>89</v>
      </c>
      <c r="AV144" s="13" t="s">
        <v>89</v>
      </c>
      <c r="AW144" s="13" t="s">
        <v>33</v>
      </c>
      <c r="AX144" s="13" t="s">
        <v>86</v>
      </c>
      <c r="AY144" s="267" t="s">
        <v>142</v>
      </c>
    </row>
    <row r="145" spans="1:65" s="2" customFormat="1" ht="48" customHeight="1">
      <c r="A145" s="38"/>
      <c r="B145" s="39"/>
      <c r="C145" s="243" t="s">
        <v>186</v>
      </c>
      <c r="D145" s="243" t="s">
        <v>144</v>
      </c>
      <c r="E145" s="244" t="s">
        <v>187</v>
      </c>
      <c r="F145" s="245" t="s">
        <v>188</v>
      </c>
      <c r="G145" s="246" t="s">
        <v>172</v>
      </c>
      <c r="H145" s="247">
        <v>165.6</v>
      </c>
      <c r="I145" s="248"/>
      <c r="J145" s="249">
        <f>ROUND(I145*H145,2)</f>
        <v>0</v>
      </c>
      <c r="K145" s="245" t="s">
        <v>148</v>
      </c>
      <c r="L145" s="44"/>
      <c r="M145" s="250" t="s">
        <v>1</v>
      </c>
      <c r="N145" s="251" t="s">
        <v>43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149</v>
      </c>
      <c r="AT145" s="254" t="s">
        <v>144</v>
      </c>
      <c r="AU145" s="254" t="s">
        <v>89</v>
      </c>
      <c r="AY145" s="17" t="s">
        <v>142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86</v>
      </c>
      <c r="BK145" s="255">
        <f>ROUND(I145*H145,2)</f>
        <v>0</v>
      </c>
      <c r="BL145" s="17" t="s">
        <v>149</v>
      </c>
      <c r="BM145" s="254" t="s">
        <v>189</v>
      </c>
    </row>
    <row r="146" spans="1:51" s="13" customFormat="1" ht="12">
      <c r="A146" s="13"/>
      <c r="B146" s="256"/>
      <c r="C146" s="257"/>
      <c r="D146" s="258" t="s">
        <v>151</v>
      </c>
      <c r="E146" s="259" t="s">
        <v>1</v>
      </c>
      <c r="F146" s="260" t="s">
        <v>190</v>
      </c>
      <c r="G146" s="257"/>
      <c r="H146" s="261">
        <v>165.6</v>
      </c>
      <c r="I146" s="262"/>
      <c r="J146" s="257"/>
      <c r="K146" s="257"/>
      <c r="L146" s="263"/>
      <c r="M146" s="264"/>
      <c r="N146" s="265"/>
      <c r="O146" s="265"/>
      <c r="P146" s="265"/>
      <c r="Q146" s="265"/>
      <c r="R146" s="265"/>
      <c r="S146" s="265"/>
      <c r="T146" s="26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7" t="s">
        <v>151</v>
      </c>
      <c r="AU146" s="267" t="s">
        <v>89</v>
      </c>
      <c r="AV146" s="13" t="s">
        <v>89</v>
      </c>
      <c r="AW146" s="13" t="s">
        <v>33</v>
      </c>
      <c r="AX146" s="13" t="s">
        <v>78</v>
      </c>
      <c r="AY146" s="267" t="s">
        <v>142</v>
      </c>
    </row>
    <row r="147" spans="1:51" s="15" customFormat="1" ht="12">
      <c r="A147" s="15"/>
      <c r="B147" s="278"/>
      <c r="C147" s="279"/>
      <c r="D147" s="258" t="s">
        <v>151</v>
      </c>
      <c r="E147" s="280" t="s">
        <v>1</v>
      </c>
      <c r="F147" s="281" t="s">
        <v>180</v>
      </c>
      <c r="G147" s="279"/>
      <c r="H147" s="282">
        <v>165.6</v>
      </c>
      <c r="I147" s="283"/>
      <c r="J147" s="279"/>
      <c r="K147" s="279"/>
      <c r="L147" s="284"/>
      <c r="M147" s="285"/>
      <c r="N147" s="286"/>
      <c r="O147" s="286"/>
      <c r="P147" s="286"/>
      <c r="Q147" s="286"/>
      <c r="R147" s="286"/>
      <c r="S147" s="286"/>
      <c r="T147" s="28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8" t="s">
        <v>151</v>
      </c>
      <c r="AU147" s="288" t="s">
        <v>89</v>
      </c>
      <c r="AV147" s="15" t="s">
        <v>149</v>
      </c>
      <c r="AW147" s="15" t="s">
        <v>33</v>
      </c>
      <c r="AX147" s="15" t="s">
        <v>86</v>
      </c>
      <c r="AY147" s="288" t="s">
        <v>142</v>
      </c>
    </row>
    <row r="148" spans="1:65" s="2" customFormat="1" ht="48" customHeight="1">
      <c r="A148" s="38"/>
      <c r="B148" s="39"/>
      <c r="C148" s="243" t="s">
        <v>191</v>
      </c>
      <c r="D148" s="243" t="s">
        <v>144</v>
      </c>
      <c r="E148" s="244" t="s">
        <v>192</v>
      </c>
      <c r="F148" s="245" t="s">
        <v>193</v>
      </c>
      <c r="G148" s="246" t="s">
        <v>172</v>
      </c>
      <c r="H148" s="247">
        <v>380</v>
      </c>
      <c r="I148" s="248"/>
      <c r="J148" s="249">
        <f>ROUND(I148*H148,2)</f>
        <v>0</v>
      </c>
      <c r="K148" s="245" t="s">
        <v>148</v>
      </c>
      <c r="L148" s="44"/>
      <c r="M148" s="250" t="s">
        <v>1</v>
      </c>
      <c r="N148" s="251" t="s">
        <v>43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149</v>
      </c>
      <c r="AT148" s="254" t="s">
        <v>144</v>
      </c>
      <c r="AU148" s="254" t="s">
        <v>89</v>
      </c>
      <c r="AY148" s="17" t="s">
        <v>142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86</v>
      </c>
      <c r="BK148" s="255">
        <f>ROUND(I148*H148,2)</f>
        <v>0</v>
      </c>
      <c r="BL148" s="17" t="s">
        <v>149</v>
      </c>
      <c r="BM148" s="254" t="s">
        <v>194</v>
      </c>
    </row>
    <row r="149" spans="1:51" s="13" customFormat="1" ht="12">
      <c r="A149" s="13"/>
      <c r="B149" s="256"/>
      <c r="C149" s="257"/>
      <c r="D149" s="258" t="s">
        <v>151</v>
      </c>
      <c r="E149" s="259" t="s">
        <v>1</v>
      </c>
      <c r="F149" s="260" t="s">
        <v>195</v>
      </c>
      <c r="G149" s="257"/>
      <c r="H149" s="261">
        <v>380</v>
      </c>
      <c r="I149" s="262"/>
      <c r="J149" s="257"/>
      <c r="K149" s="257"/>
      <c r="L149" s="263"/>
      <c r="M149" s="264"/>
      <c r="N149" s="265"/>
      <c r="O149" s="265"/>
      <c r="P149" s="265"/>
      <c r="Q149" s="265"/>
      <c r="R149" s="265"/>
      <c r="S149" s="265"/>
      <c r="T149" s="26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151</v>
      </c>
      <c r="AU149" s="267" t="s">
        <v>89</v>
      </c>
      <c r="AV149" s="13" t="s">
        <v>89</v>
      </c>
      <c r="AW149" s="13" t="s">
        <v>33</v>
      </c>
      <c r="AX149" s="13" t="s">
        <v>86</v>
      </c>
      <c r="AY149" s="267" t="s">
        <v>142</v>
      </c>
    </row>
    <row r="150" spans="1:65" s="2" customFormat="1" ht="48" customHeight="1">
      <c r="A150" s="38"/>
      <c r="B150" s="39"/>
      <c r="C150" s="243" t="s">
        <v>196</v>
      </c>
      <c r="D150" s="243" t="s">
        <v>144</v>
      </c>
      <c r="E150" s="244" t="s">
        <v>197</v>
      </c>
      <c r="F150" s="245" t="s">
        <v>198</v>
      </c>
      <c r="G150" s="246" t="s">
        <v>172</v>
      </c>
      <c r="H150" s="247">
        <v>114</v>
      </c>
      <c r="I150" s="248"/>
      <c r="J150" s="249">
        <f>ROUND(I150*H150,2)</f>
        <v>0</v>
      </c>
      <c r="K150" s="245" t="s">
        <v>148</v>
      </c>
      <c r="L150" s="44"/>
      <c r="M150" s="250" t="s">
        <v>1</v>
      </c>
      <c r="N150" s="251" t="s">
        <v>43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149</v>
      </c>
      <c r="AT150" s="254" t="s">
        <v>144</v>
      </c>
      <c r="AU150" s="254" t="s">
        <v>89</v>
      </c>
      <c r="AY150" s="17" t="s">
        <v>142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86</v>
      </c>
      <c r="BK150" s="255">
        <f>ROUND(I150*H150,2)</f>
        <v>0</v>
      </c>
      <c r="BL150" s="17" t="s">
        <v>149</v>
      </c>
      <c r="BM150" s="254" t="s">
        <v>199</v>
      </c>
    </row>
    <row r="151" spans="1:51" s="13" customFormat="1" ht="12">
      <c r="A151" s="13"/>
      <c r="B151" s="256"/>
      <c r="C151" s="257"/>
      <c r="D151" s="258" t="s">
        <v>151</v>
      </c>
      <c r="E151" s="259" t="s">
        <v>1</v>
      </c>
      <c r="F151" s="260" t="s">
        <v>200</v>
      </c>
      <c r="G151" s="257"/>
      <c r="H151" s="261">
        <v>114</v>
      </c>
      <c r="I151" s="262"/>
      <c r="J151" s="257"/>
      <c r="K151" s="257"/>
      <c r="L151" s="263"/>
      <c r="M151" s="264"/>
      <c r="N151" s="265"/>
      <c r="O151" s="265"/>
      <c r="P151" s="265"/>
      <c r="Q151" s="265"/>
      <c r="R151" s="265"/>
      <c r="S151" s="265"/>
      <c r="T151" s="26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7" t="s">
        <v>151</v>
      </c>
      <c r="AU151" s="267" t="s">
        <v>89</v>
      </c>
      <c r="AV151" s="13" t="s">
        <v>89</v>
      </c>
      <c r="AW151" s="13" t="s">
        <v>33</v>
      </c>
      <c r="AX151" s="13" t="s">
        <v>86</v>
      </c>
      <c r="AY151" s="267" t="s">
        <v>142</v>
      </c>
    </row>
    <row r="152" spans="1:65" s="2" customFormat="1" ht="48" customHeight="1">
      <c r="A152" s="38"/>
      <c r="B152" s="39"/>
      <c r="C152" s="243" t="s">
        <v>201</v>
      </c>
      <c r="D152" s="243" t="s">
        <v>144</v>
      </c>
      <c r="E152" s="244" t="s">
        <v>202</v>
      </c>
      <c r="F152" s="245" t="s">
        <v>203</v>
      </c>
      <c r="G152" s="246" t="s">
        <v>172</v>
      </c>
      <c r="H152" s="247">
        <v>519.84</v>
      </c>
      <c r="I152" s="248"/>
      <c r="J152" s="249">
        <f>ROUND(I152*H152,2)</f>
        <v>0</v>
      </c>
      <c r="K152" s="245" t="s">
        <v>148</v>
      </c>
      <c r="L152" s="44"/>
      <c r="M152" s="250" t="s">
        <v>1</v>
      </c>
      <c r="N152" s="251" t="s">
        <v>43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149</v>
      </c>
      <c r="AT152" s="254" t="s">
        <v>144</v>
      </c>
      <c r="AU152" s="254" t="s">
        <v>89</v>
      </c>
      <c r="AY152" s="17" t="s">
        <v>142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86</v>
      </c>
      <c r="BK152" s="255">
        <f>ROUND(I152*H152,2)</f>
        <v>0</v>
      </c>
      <c r="BL152" s="17" t="s">
        <v>149</v>
      </c>
      <c r="BM152" s="254" t="s">
        <v>204</v>
      </c>
    </row>
    <row r="153" spans="1:51" s="13" customFormat="1" ht="12">
      <c r="A153" s="13"/>
      <c r="B153" s="256"/>
      <c r="C153" s="257"/>
      <c r="D153" s="258" t="s">
        <v>151</v>
      </c>
      <c r="E153" s="259" t="s">
        <v>1</v>
      </c>
      <c r="F153" s="260" t="s">
        <v>205</v>
      </c>
      <c r="G153" s="257"/>
      <c r="H153" s="261">
        <v>552</v>
      </c>
      <c r="I153" s="262"/>
      <c r="J153" s="257"/>
      <c r="K153" s="257"/>
      <c r="L153" s="263"/>
      <c r="M153" s="264"/>
      <c r="N153" s="265"/>
      <c r="O153" s="265"/>
      <c r="P153" s="265"/>
      <c r="Q153" s="265"/>
      <c r="R153" s="265"/>
      <c r="S153" s="265"/>
      <c r="T153" s="26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7" t="s">
        <v>151</v>
      </c>
      <c r="AU153" s="267" t="s">
        <v>89</v>
      </c>
      <c r="AV153" s="13" t="s">
        <v>89</v>
      </c>
      <c r="AW153" s="13" t="s">
        <v>33</v>
      </c>
      <c r="AX153" s="13" t="s">
        <v>78</v>
      </c>
      <c r="AY153" s="267" t="s">
        <v>142</v>
      </c>
    </row>
    <row r="154" spans="1:51" s="13" customFormat="1" ht="12">
      <c r="A154" s="13"/>
      <c r="B154" s="256"/>
      <c r="C154" s="257"/>
      <c r="D154" s="258" t="s">
        <v>151</v>
      </c>
      <c r="E154" s="259" t="s">
        <v>1</v>
      </c>
      <c r="F154" s="260" t="s">
        <v>206</v>
      </c>
      <c r="G154" s="257"/>
      <c r="H154" s="261">
        <v>-32.16</v>
      </c>
      <c r="I154" s="262"/>
      <c r="J154" s="257"/>
      <c r="K154" s="257"/>
      <c r="L154" s="263"/>
      <c r="M154" s="264"/>
      <c r="N154" s="265"/>
      <c r="O154" s="265"/>
      <c r="P154" s="265"/>
      <c r="Q154" s="265"/>
      <c r="R154" s="265"/>
      <c r="S154" s="265"/>
      <c r="T154" s="26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7" t="s">
        <v>151</v>
      </c>
      <c r="AU154" s="267" t="s">
        <v>89</v>
      </c>
      <c r="AV154" s="13" t="s">
        <v>89</v>
      </c>
      <c r="AW154" s="13" t="s">
        <v>33</v>
      </c>
      <c r="AX154" s="13" t="s">
        <v>78</v>
      </c>
      <c r="AY154" s="267" t="s">
        <v>142</v>
      </c>
    </row>
    <row r="155" spans="1:51" s="15" customFormat="1" ht="12">
      <c r="A155" s="15"/>
      <c r="B155" s="278"/>
      <c r="C155" s="279"/>
      <c r="D155" s="258" t="s">
        <v>151</v>
      </c>
      <c r="E155" s="280" t="s">
        <v>1</v>
      </c>
      <c r="F155" s="281" t="s">
        <v>180</v>
      </c>
      <c r="G155" s="279"/>
      <c r="H155" s="282">
        <v>519.84</v>
      </c>
      <c r="I155" s="283"/>
      <c r="J155" s="279"/>
      <c r="K155" s="279"/>
      <c r="L155" s="284"/>
      <c r="M155" s="285"/>
      <c r="N155" s="286"/>
      <c r="O155" s="286"/>
      <c r="P155" s="286"/>
      <c r="Q155" s="286"/>
      <c r="R155" s="286"/>
      <c r="S155" s="286"/>
      <c r="T155" s="287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8" t="s">
        <v>151</v>
      </c>
      <c r="AU155" s="288" t="s">
        <v>89</v>
      </c>
      <c r="AV155" s="15" t="s">
        <v>149</v>
      </c>
      <c r="AW155" s="15" t="s">
        <v>33</v>
      </c>
      <c r="AX155" s="15" t="s">
        <v>86</v>
      </c>
      <c r="AY155" s="288" t="s">
        <v>142</v>
      </c>
    </row>
    <row r="156" spans="1:65" s="2" customFormat="1" ht="48" customHeight="1">
      <c r="A156" s="38"/>
      <c r="B156" s="39"/>
      <c r="C156" s="243" t="s">
        <v>207</v>
      </c>
      <c r="D156" s="243" t="s">
        <v>144</v>
      </c>
      <c r="E156" s="244" t="s">
        <v>208</v>
      </c>
      <c r="F156" s="245" t="s">
        <v>209</v>
      </c>
      <c r="G156" s="246" t="s">
        <v>172</v>
      </c>
      <c r="H156" s="247">
        <v>155.952</v>
      </c>
      <c r="I156" s="248"/>
      <c r="J156" s="249">
        <f>ROUND(I156*H156,2)</f>
        <v>0</v>
      </c>
      <c r="K156" s="245" t="s">
        <v>148</v>
      </c>
      <c r="L156" s="44"/>
      <c r="M156" s="250" t="s">
        <v>1</v>
      </c>
      <c r="N156" s="251" t="s">
        <v>43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149</v>
      </c>
      <c r="AT156" s="254" t="s">
        <v>144</v>
      </c>
      <c r="AU156" s="254" t="s">
        <v>89</v>
      </c>
      <c r="AY156" s="17" t="s">
        <v>142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86</v>
      </c>
      <c r="BK156" s="255">
        <f>ROUND(I156*H156,2)</f>
        <v>0</v>
      </c>
      <c r="BL156" s="17" t="s">
        <v>149</v>
      </c>
      <c r="BM156" s="254" t="s">
        <v>210</v>
      </c>
    </row>
    <row r="157" spans="1:51" s="13" customFormat="1" ht="12">
      <c r="A157" s="13"/>
      <c r="B157" s="256"/>
      <c r="C157" s="257"/>
      <c r="D157" s="258" t="s">
        <v>151</v>
      </c>
      <c r="E157" s="259" t="s">
        <v>1</v>
      </c>
      <c r="F157" s="260" t="s">
        <v>211</v>
      </c>
      <c r="G157" s="257"/>
      <c r="H157" s="261">
        <v>155.952</v>
      </c>
      <c r="I157" s="262"/>
      <c r="J157" s="257"/>
      <c r="K157" s="257"/>
      <c r="L157" s="263"/>
      <c r="M157" s="264"/>
      <c r="N157" s="265"/>
      <c r="O157" s="265"/>
      <c r="P157" s="265"/>
      <c r="Q157" s="265"/>
      <c r="R157" s="265"/>
      <c r="S157" s="265"/>
      <c r="T157" s="26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7" t="s">
        <v>151</v>
      </c>
      <c r="AU157" s="267" t="s">
        <v>89</v>
      </c>
      <c r="AV157" s="13" t="s">
        <v>89</v>
      </c>
      <c r="AW157" s="13" t="s">
        <v>33</v>
      </c>
      <c r="AX157" s="13" t="s">
        <v>86</v>
      </c>
      <c r="AY157" s="267" t="s">
        <v>142</v>
      </c>
    </row>
    <row r="158" spans="1:65" s="2" customFormat="1" ht="48" customHeight="1">
      <c r="A158" s="38"/>
      <c r="B158" s="39"/>
      <c r="C158" s="243" t="s">
        <v>212</v>
      </c>
      <c r="D158" s="243" t="s">
        <v>144</v>
      </c>
      <c r="E158" s="244" t="s">
        <v>213</v>
      </c>
      <c r="F158" s="245" t="s">
        <v>214</v>
      </c>
      <c r="G158" s="246" t="s">
        <v>172</v>
      </c>
      <c r="H158" s="247">
        <v>207</v>
      </c>
      <c r="I158" s="248"/>
      <c r="J158" s="249">
        <f>ROUND(I158*H158,2)</f>
        <v>0</v>
      </c>
      <c r="K158" s="245" t="s">
        <v>148</v>
      </c>
      <c r="L158" s="44"/>
      <c r="M158" s="250" t="s">
        <v>1</v>
      </c>
      <c r="N158" s="251" t="s">
        <v>43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149</v>
      </c>
      <c r="AT158" s="254" t="s">
        <v>144</v>
      </c>
      <c r="AU158" s="254" t="s">
        <v>89</v>
      </c>
      <c r="AY158" s="17" t="s">
        <v>142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86</v>
      </c>
      <c r="BK158" s="255">
        <f>ROUND(I158*H158,2)</f>
        <v>0</v>
      </c>
      <c r="BL158" s="17" t="s">
        <v>149</v>
      </c>
      <c r="BM158" s="254" t="s">
        <v>215</v>
      </c>
    </row>
    <row r="159" spans="1:51" s="13" customFormat="1" ht="12">
      <c r="A159" s="13"/>
      <c r="B159" s="256"/>
      <c r="C159" s="257"/>
      <c r="D159" s="258" t="s">
        <v>151</v>
      </c>
      <c r="E159" s="259" t="s">
        <v>1</v>
      </c>
      <c r="F159" s="260" t="s">
        <v>216</v>
      </c>
      <c r="G159" s="257"/>
      <c r="H159" s="261">
        <v>207</v>
      </c>
      <c r="I159" s="262"/>
      <c r="J159" s="257"/>
      <c r="K159" s="257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151</v>
      </c>
      <c r="AU159" s="267" t="s">
        <v>89</v>
      </c>
      <c r="AV159" s="13" t="s">
        <v>89</v>
      </c>
      <c r="AW159" s="13" t="s">
        <v>33</v>
      </c>
      <c r="AX159" s="13" t="s">
        <v>86</v>
      </c>
      <c r="AY159" s="267" t="s">
        <v>142</v>
      </c>
    </row>
    <row r="160" spans="1:65" s="2" customFormat="1" ht="48" customHeight="1">
      <c r="A160" s="38"/>
      <c r="B160" s="39"/>
      <c r="C160" s="243" t="s">
        <v>217</v>
      </c>
      <c r="D160" s="243" t="s">
        <v>144</v>
      </c>
      <c r="E160" s="244" t="s">
        <v>218</v>
      </c>
      <c r="F160" s="245" t="s">
        <v>219</v>
      </c>
      <c r="G160" s="246" t="s">
        <v>172</v>
      </c>
      <c r="H160" s="247">
        <v>103.5</v>
      </c>
      <c r="I160" s="248"/>
      <c r="J160" s="249">
        <f>ROUND(I160*H160,2)</f>
        <v>0</v>
      </c>
      <c r="K160" s="245" t="s">
        <v>148</v>
      </c>
      <c r="L160" s="44"/>
      <c r="M160" s="250" t="s">
        <v>1</v>
      </c>
      <c r="N160" s="251" t="s">
        <v>43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149</v>
      </c>
      <c r="AT160" s="254" t="s">
        <v>144</v>
      </c>
      <c r="AU160" s="254" t="s">
        <v>89</v>
      </c>
      <c r="AY160" s="17" t="s">
        <v>142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86</v>
      </c>
      <c r="BK160" s="255">
        <f>ROUND(I160*H160,2)</f>
        <v>0</v>
      </c>
      <c r="BL160" s="17" t="s">
        <v>149</v>
      </c>
      <c r="BM160" s="254" t="s">
        <v>220</v>
      </c>
    </row>
    <row r="161" spans="1:51" s="13" customFormat="1" ht="12">
      <c r="A161" s="13"/>
      <c r="B161" s="256"/>
      <c r="C161" s="257"/>
      <c r="D161" s="258" t="s">
        <v>151</v>
      </c>
      <c r="E161" s="259" t="s">
        <v>1</v>
      </c>
      <c r="F161" s="260" t="s">
        <v>221</v>
      </c>
      <c r="G161" s="257"/>
      <c r="H161" s="261">
        <v>103.5</v>
      </c>
      <c r="I161" s="262"/>
      <c r="J161" s="257"/>
      <c r="K161" s="257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151</v>
      </c>
      <c r="AU161" s="267" t="s">
        <v>89</v>
      </c>
      <c r="AV161" s="13" t="s">
        <v>89</v>
      </c>
      <c r="AW161" s="13" t="s">
        <v>33</v>
      </c>
      <c r="AX161" s="13" t="s">
        <v>86</v>
      </c>
      <c r="AY161" s="267" t="s">
        <v>142</v>
      </c>
    </row>
    <row r="162" spans="1:65" s="2" customFormat="1" ht="16.5" customHeight="1">
      <c r="A162" s="38"/>
      <c r="B162" s="39"/>
      <c r="C162" s="289" t="s">
        <v>8</v>
      </c>
      <c r="D162" s="289" t="s">
        <v>222</v>
      </c>
      <c r="E162" s="290" t="s">
        <v>223</v>
      </c>
      <c r="F162" s="291" t="s">
        <v>224</v>
      </c>
      <c r="G162" s="292" t="s">
        <v>225</v>
      </c>
      <c r="H162" s="293">
        <v>1056.6</v>
      </c>
      <c r="I162" s="294"/>
      <c r="J162" s="295">
        <f>ROUND(I162*H162,2)</f>
        <v>0</v>
      </c>
      <c r="K162" s="291" t="s">
        <v>148</v>
      </c>
      <c r="L162" s="296"/>
      <c r="M162" s="297" t="s">
        <v>1</v>
      </c>
      <c r="N162" s="298" t="s">
        <v>43</v>
      </c>
      <c r="O162" s="91"/>
      <c r="P162" s="252">
        <f>O162*H162</f>
        <v>0</v>
      </c>
      <c r="Q162" s="252">
        <v>1</v>
      </c>
      <c r="R162" s="252">
        <f>Q162*H162</f>
        <v>1056.6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186</v>
      </c>
      <c r="AT162" s="254" t="s">
        <v>222</v>
      </c>
      <c r="AU162" s="254" t="s">
        <v>89</v>
      </c>
      <c r="AY162" s="17" t="s">
        <v>142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86</v>
      </c>
      <c r="BK162" s="255">
        <f>ROUND(I162*H162,2)</f>
        <v>0</v>
      </c>
      <c r="BL162" s="17" t="s">
        <v>149</v>
      </c>
      <c r="BM162" s="254" t="s">
        <v>226</v>
      </c>
    </row>
    <row r="163" spans="1:51" s="14" customFormat="1" ht="12">
      <c r="A163" s="14"/>
      <c r="B163" s="268"/>
      <c r="C163" s="269"/>
      <c r="D163" s="258" t="s">
        <v>151</v>
      </c>
      <c r="E163" s="270" t="s">
        <v>1</v>
      </c>
      <c r="F163" s="271" t="s">
        <v>227</v>
      </c>
      <c r="G163" s="269"/>
      <c r="H163" s="270" t="s">
        <v>1</v>
      </c>
      <c r="I163" s="272"/>
      <c r="J163" s="269"/>
      <c r="K163" s="269"/>
      <c r="L163" s="273"/>
      <c r="M163" s="274"/>
      <c r="N163" s="275"/>
      <c r="O163" s="275"/>
      <c r="P163" s="275"/>
      <c r="Q163" s="275"/>
      <c r="R163" s="275"/>
      <c r="S163" s="275"/>
      <c r="T163" s="27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7" t="s">
        <v>151</v>
      </c>
      <c r="AU163" s="277" t="s">
        <v>89</v>
      </c>
      <c r="AV163" s="14" t="s">
        <v>86</v>
      </c>
      <c r="AW163" s="14" t="s">
        <v>33</v>
      </c>
      <c r="AX163" s="14" t="s">
        <v>78</v>
      </c>
      <c r="AY163" s="277" t="s">
        <v>142</v>
      </c>
    </row>
    <row r="164" spans="1:51" s="13" customFormat="1" ht="12">
      <c r="A164" s="13"/>
      <c r="B164" s="256"/>
      <c r="C164" s="257"/>
      <c r="D164" s="258" t="s">
        <v>151</v>
      </c>
      <c r="E164" s="259" t="s">
        <v>1</v>
      </c>
      <c r="F164" s="260" t="s">
        <v>228</v>
      </c>
      <c r="G164" s="257"/>
      <c r="H164" s="261">
        <v>684</v>
      </c>
      <c r="I164" s="262"/>
      <c r="J164" s="257"/>
      <c r="K164" s="257"/>
      <c r="L164" s="263"/>
      <c r="M164" s="264"/>
      <c r="N164" s="265"/>
      <c r="O164" s="265"/>
      <c r="P164" s="265"/>
      <c r="Q164" s="265"/>
      <c r="R164" s="265"/>
      <c r="S164" s="265"/>
      <c r="T164" s="26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7" t="s">
        <v>151</v>
      </c>
      <c r="AU164" s="267" t="s">
        <v>89</v>
      </c>
      <c r="AV164" s="13" t="s">
        <v>89</v>
      </c>
      <c r="AW164" s="13" t="s">
        <v>33</v>
      </c>
      <c r="AX164" s="13" t="s">
        <v>78</v>
      </c>
      <c r="AY164" s="267" t="s">
        <v>142</v>
      </c>
    </row>
    <row r="165" spans="1:51" s="13" customFormat="1" ht="12">
      <c r="A165" s="13"/>
      <c r="B165" s="256"/>
      <c r="C165" s="257"/>
      <c r="D165" s="258" t="s">
        <v>151</v>
      </c>
      <c r="E165" s="259" t="s">
        <v>1</v>
      </c>
      <c r="F165" s="260" t="s">
        <v>229</v>
      </c>
      <c r="G165" s="257"/>
      <c r="H165" s="261">
        <v>372.6</v>
      </c>
      <c r="I165" s="262"/>
      <c r="J165" s="257"/>
      <c r="K165" s="257"/>
      <c r="L165" s="263"/>
      <c r="M165" s="264"/>
      <c r="N165" s="265"/>
      <c r="O165" s="265"/>
      <c r="P165" s="265"/>
      <c r="Q165" s="265"/>
      <c r="R165" s="265"/>
      <c r="S165" s="265"/>
      <c r="T165" s="26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7" t="s">
        <v>151</v>
      </c>
      <c r="AU165" s="267" t="s">
        <v>89</v>
      </c>
      <c r="AV165" s="13" t="s">
        <v>89</v>
      </c>
      <c r="AW165" s="13" t="s">
        <v>33</v>
      </c>
      <c r="AX165" s="13" t="s">
        <v>78</v>
      </c>
      <c r="AY165" s="267" t="s">
        <v>142</v>
      </c>
    </row>
    <row r="166" spans="1:51" s="15" customFormat="1" ht="12">
      <c r="A166" s="15"/>
      <c r="B166" s="278"/>
      <c r="C166" s="279"/>
      <c r="D166" s="258" t="s">
        <v>151</v>
      </c>
      <c r="E166" s="280" t="s">
        <v>1</v>
      </c>
      <c r="F166" s="281" t="s">
        <v>180</v>
      </c>
      <c r="G166" s="279"/>
      <c r="H166" s="282">
        <v>1056.6</v>
      </c>
      <c r="I166" s="283"/>
      <c r="J166" s="279"/>
      <c r="K166" s="279"/>
      <c r="L166" s="284"/>
      <c r="M166" s="285"/>
      <c r="N166" s="286"/>
      <c r="O166" s="286"/>
      <c r="P166" s="286"/>
      <c r="Q166" s="286"/>
      <c r="R166" s="286"/>
      <c r="S166" s="286"/>
      <c r="T166" s="28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8" t="s">
        <v>151</v>
      </c>
      <c r="AU166" s="288" t="s">
        <v>89</v>
      </c>
      <c r="AV166" s="15" t="s">
        <v>149</v>
      </c>
      <c r="AW166" s="15" t="s">
        <v>33</v>
      </c>
      <c r="AX166" s="15" t="s">
        <v>86</v>
      </c>
      <c r="AY166" s="288" t="s">
        <v>142</v>
      </c>
    </row>
    <row r="167" spans="1:65" s="2" customFormat="1" ht="48" customHeight="1">
      <c r="A167" s="38"/>
      <c r="B167" s="39"/>
      <c r="C167" s="243" t="s">
        <v>230</v>
      </c>
      <c r="D167" s="243" t="s">
        <v>144</v>
      </c>
      <c r="E167" s="244" t="s">
        <v>231</v>
      </c>
      <c r="F167" s="245" t="s">
        <v>232</v>
      </c>
      <c r="G167" s="246" t="s">
        <v>172</v>
      </c>
      <c r="H167" s="247">
        <v>174.84</v>
      </c>
      <c r="I167" s="248"/>
      <c r="J167" s="249">
        <f>ROUND(I167*H167,2)</f>
        <v>0</v>
      </c>
      <c r="K167" s="245" t="s">
        <v>148</v>
      </c>
      <c r="L167" s="44"/>
      <c r="M167" s="250" t="s">
        <v>1</v>
      </c>
      <c r="N167" s="251" t="s">
        <v>43</v>
      </c>
      <c r="O167" s="91"/>
      <c r="P167" s="252">
        <f>O167*H167</f>
        <v>0</v>
      </c>
      <c r="Q167" s="252">
        <v>0.00825287</v>
      </c>
      <c r="R167" s="252">
        <f>Q167*H167</f>
        <v>1.4429317908000001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149</v>
      </c>
      <c r="AT167" s="254" t="s">
        <v>144</v>
      </c>
      <c r="AU167" s="254" t="s">
        <v>89</v>
      </c>
      <c r="AY167" s="17" t="s">
        <v>142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86</v>
      </c>
      <c r="BK167" s="255">
        <f>ROUND(I167*H167,2)</f>
        <v>0</v>
      </c>
      <c r="BL167" s="17" t="s">
        <v>149</v>
      </c>
      <c r="BM167" s="254" t="s">
        <v>233</v>
      </c>
    </row>
    <row r="168" spans="1:51" s="13" customFormat="1" ht="12">
      <c r="A168" s="13"/>
      <c r="B168" s="256"/>
      <c r="C168" s="257"/>
      <c r="D168" s="258" t="s">
        <v>151</v>
      </c>
      <c r="E168" s="259" t="s">
        <v>1</v>
      </c>
      <c r="F168" s="260" t="s">
        <v>234</v>
      </c>
      <c r="G168" s="257"/>
      <c r="H168" s="261">
        <v>207</v>
      </c>
      <c r="I168" s="262"/>
      <c r="J168" s="257"/>
      <c r="K168" s="257"/>
      <c r="L168" s="263"/>
      <c r="M168" s="264"/>
      <c r="N168" s="265"/>
      <c r="O168" s="265"/>
      <c r="P168" s="265"/>
      <c r="Q168" s="265"/>
      <c r="R168" s="265"/>
      <c r="S168" s="265"/>
      <c r="T168" s="26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7" t="s">
        <v>151</v>
      </c>
      <c r="AU168" s="267" t="s">
        <v>89</v>
      </c>
      <c r="AV168" s="13" t="s">
        <v>89</v>
      </c>
      <c r="AW168" s="13" t="s">
        <v>33</v>
      </c>
      <c r="AX168" s="13" t="s">
        <v>78</v>
      </c>
      <c r="AY168" s="267" t="s">
        <v>142</v>
      </c>
    </row>
    <row r="169" spans="1:51" s="13" customFormat="1" ht="12">
      <c r="A169" s="13"/>
      <c r="B169" s="256"/>
      <c r="C169" s="257"/>
      <c r="D169" s="258" t="s">
        <v>151</v>
      </c>
      <c r="E169" s="259" t="s">
        <v>1</v>
      </c>
      <c r="F169" s="260" t="s">
        <v>235</v>
      </c>
      <c r="G169" s="257"/>
      <c r="H169" s="261">
        <v>-32.16</v>
      </c>
      <c r="I169" s="262"/>
      <c r="J169" s="257"/>
      <c r="K169" s="257"/>
      <c r="L169" s="263"/>
      <c r="M169" s="264"/>
      <c r="N169" s="265"/>
      <c r="O169" s="265"/>
      <c r="P169" s="265"/>
      <c r="Q169" s="265"/>
      <c r="R169" s="265"/>
      <c r="S169" s="265"/>
      <c r="T169" s="26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7" t="s">
        <v>151</v>
      </c>
      <c r="AU169" s="267" t="s">
        <v>89</v>
      </c>
      <c r="AV169" s="13" t="s">
        <v>89</v>
      </c>
      <c r="AW169" s="13" t="s">
        <v>33</v>
      </c>
      <c r="AX169" s="13" t="s">
        <v>78</v>
      </c>
      <c r="AY169" s="267" t="s">
        <v>142</v>
      </c>
    </row>
    <row r="170" spans="1:51" s="15" customFormat="1" ht="12">
      <c r="A170" s="15"/>
      <c r="B170" s="278"/>
      <c r="C170" s="279"/>
      <c r="D170" s="258" t="s">
        <v>151</v>
      </c>
      <c r="E170" s="280" t="s">
        <v>1</v>
      </c>
      <c r="F170" s="281" t="s">
        <v>180</v>
      </c>
      <c r="G170" s="279"/>
      <c r="H170" s="282">
        <v>174.84</v>
      </c>
      <c r="I170" s="283"/>
      <c r="J170" s="279"/>
      <c r="K170" s="279"/>
      <c r="L170" s="284"/>
      <c r="M170" s="285"/>
      <c r="N170" s="286"/>
      <c r="O170" s="286"/>
      <c r="P170" s="286"/>
      <c r="Q170" s="286"/>
      <c r="R170" s="286"/>
      <c r="S170" s="286"/>
      <c r="T170" s="28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8" t="s">
        <v>151</v>
      </c>
      <c r="AU170" s="288" t="s">
        <v>89</v>
      </c>
      <c r="AV170" s="15" t="s">
        <v>149</v>
      </c>
      <c r="AW170" s="15" t="s">
        <v>33</v>
      </c>
      <c r="AX170" s="15" t="s">
        <v>86</v>
      </c>
      <c r="AY170" s="288" t="s">
        <v>142</v>
      </c>
    </row>
    <row r="171" spans="1:65" s="2" customFormat="1" ht="36" customHeight="1">
      <c r="A171" s="38"/>
      <c r="B171" s="39"/>
      <c r="C171" s="243" t="s">
        <v>236</v>
      </c>
      <c r="D171" s="243" t="s">
        <v>144</v>
      </c>
      <c r="E171" s="244" t="s">
        <v>237</v>
      </c>
      <c r="F171" s="245" t="s">
        <v>238</v>
      </c>
      <c r="G171" s="246" t="s">
        <v>172</v>
      </c>
      <c r="H171" s="247">
        <v>69</v>
      </c>
      <c r="I171" s="248"/>
      <c r="J171" s="249">
        <f>ROUND(I171*H171,2)</f>
        <v>0</v>
      </c>
      <c r="K171" s="245" t="s">
        <v>148</v>
      </c>
      <c r="L171" s="44"/>
      <c r="M171" s="250" t="s">
        <v>1</v>
      </c>
      <c r="N171" s="251" t="s">
        <v>43</v>
      </c>
      <c r="O171" s="91"/>
      <c r="P171" s="252">
        <f>O171*H171</f>
        <v>0</v>
      </c>
      <c r="Q171" s="252">
        <v>0.015631315</v>
      </c>
      <c r="R171" s="252">
        <f>Q171*H171</f>
        <v>1.078560735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149</v>
      </c>
      <c r="AT171" s="254" t="s">
        <v>144</v>
      </c>
      <c r="AU171" s="254" t="s">
        <v>89</v>
      </c>
      <c r="AY171" s="17" t="s">
        <v>142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86</v>
      </c>
      <c r="BK171" s="255">
        <f>ROUND(I171*H171,2)</f>
        <v>0</v>
      </c>
      <c r="BL171" s="17" t="s">
        <v>149</v>
      </c>
      <c r="BM171" s="254" t="s">
        <v>239</v>
      </c>
    </row>
    <row r="172" spans="1:51" s="13" customFormat="1" ht="12">
      <c r="A172" s="13"/>
      <c r="B172" s="256"/>
      <c r="C172" s="257"/>
      <c r="D172" s="258" t="s">
        <v>151</v>
      </c>
      <c r="E172" s="259" t="s">
        <v>1</v>
      </c>
      <c r="F172" s="260" t="s">
        <v>240</v>
      </c>
      <c r="G172" s="257"/>
      <c r="H172" s="261">
        <v>69</v>
      </c>
      <c r="I172" s="262"/>
      <c r="J172" s="257"/>
      <c r="K172" s="257"/>
      <c r="L172" s="263"/>
      <c r="M172" s="264"/>
      <c r="N172" s="265"/>
      <c r="O172" s="265"/>
      <c r="P172" s="265"/>
      <c r="Q172" s="265"/>
      <c r="R172" s="265"/>
      <c r="S172" s="265"/>
      <c r="T172" s="26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7" t="s">
        <v>151</v>
      </c>
      <c r="AU172" s="267" t="s">
        <v>89</v>
      </c>
      <c r="AV172" s="13" t="s">
        <v>89</v>
      </c>
      <c r="AW172" s="13" t="s">
        <v>33</v>
      </c>
      <c r="AX172" s="13" t="s">
        <v>86</v>
      </c>
      <c r="AY172" s="267" t="s">
        <v>142</v>
      </c>
    </row>
    <row r="173" spans="1:65" s="2" customFormat="1" ht="36" customHeight="1">
      <c r="A173" s="38"/>
      <c r="B173" s="39"/>
      <c r="C173" s="243" t="s">
        <v>241</v>
      </c>
      <c r="D173" s="243" t="s">
        <v>144</v>
      </c>
      <c r="E173" s="244" t="s">
        <v>242</v>
      </c>
      <c r="F173" s="245" t="s">
        <v>243</v>
      </c>
      <c r="G173" s="246" t="s">
        <v>172</v>
      </c>
      <c r="H173" s="247">
        <v>4.14</v>
      </c>
      <c r="I173" s="248"/>
      <c r="J173" s="249">
        <f>ROUND(I173*H173,2)</f>
        <v>0</v>
      </c>
      <c r="K173" s="245" t="s">
        <v>148</v>
      </c>
      <c r="L173" s="44"/>
      <c r="M173" s="250" t="s">
        <v>1</v>
      </c>
      <c r="N173" s="251" t="s">
        <v>43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149</v>
      </c>
      <c r="AT173" s="254" t="s">
        <v>144</v>
      </c>
      <c r="AU173" s="254" t="s">
        <v>89</v>
      </c>
      <c r="AY173" s="17" t="s">
        <v>142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86</v>
      </c>
      <c r="BK173" s="255">
        <f>ROUND(I173*H173,2)</f>
        <v>0</v>
      </c>
      <c r="BL173" s="17" t="s">
        <v>149</v>
      </c>
      <c r="BM173" s="254" t="s">
        <v>244</v>
      </c>
    </row>
    <row r="174" spans="1:51" s="13" customFormat="1" ht="12">
      <c r="A174" s="13"/>
      <c r="B174" s="256"/>
      <c r="C174" s="257"/>
      <c r="D174" s="258" t="s">
        <v>151</v>
      </c>
      <c r="E174" s="259" t="s">
        <v>1</v>
      </c>
      <c r="F174" s="260" t="s">
        <v>245</v>
      </c>
      <c r="G174" s="257"/>
      <c r="H174" s="261">
        <v>4.14</v>
      </c>
      <c r="I174" s="262"/>
      <c r="J174" s="257"/>
      <c r="K174" s="257"/>
      <c r="L174" s="263"/>
      <c r="M174" s="264"/>
      <c r="N174" s="265"/>
      <c r="O174" s="265"/>
      <c r="P174" s="265"/>
      <c r="Q174" s="265"/>
      <c r="R174" s="265"/>
      <c r="S174" s="265"/>
      <c r="T174" s="26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7" t="s">
        <v>151</v>
      </c>
      <c r="AU174" s="267" t="s">
        <v>89</v>
      </c>
      <c r="AV174" s="13" t="s">
        <v>89</v>
      </c>
      <c r="AW174" s="13" t="s">
        <v>33</v>
      </c>
      <c r="AX174" s="13" t="s">
        <v>86</v>
      </c>
      <c r="AY174" s="267" t="s">
        <v>142</v>
      </c>
    </row>
    <row r="175" spans="1:65" s="2" customFormat="1" ht="36" customHeight="1">
      <c r="A175" s="38"/>
      <c r="B175" s="39"/>
      <c r="C175" s="243" t="s">
        <v>246</v>
      </c>
      <c r="D175" s="243" t="s">
        <v>144</v>
      </c>
      <c r="E175" s="244" t="s">
        <v>247</v>
      </c>
      <c r="F175" s="245" t="s">
        <v>248</v>
      </c>
      <c r="G175" s="246" t="s">
        <v>172</v>
      </c>
      <c r="H175" s="247">
        <v>33.75</v>
      </c>
      <c r="I175" s="248"/>
      <c r="J175" s="249">
        <f>ROUND(I175*H175,2)</f>
        <v>0</v>
      </c>
      <c r="K175" s="245" t="s">
        <v>148</v>
      </c>
      <c r="L175" s="44"/>
      <c r="M175" s="250" t="s">
        <v>1</v>
      </c>
      <c r="N175" s="251" t="s">
        <v>43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149</v>
      </c>
      <c r="AT175" s="254" t="s">
        <v>144</v>
      </c>
      <c r="AU175" s="254" t="s">
        <v>89</v>
      </c>
      <c r="AY175" s="17" t="s">
        <v>142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86</v>
      </c>
      <c r="BK175" s="255">
        <f>ROUND(I175*H175,2)</f>
        <v>0</v>
      </c>
      <c r="BL175" s="17" t="s">
        <v>149</v>
      </c>
      <c r="BM175" s="254" t="s">
        <v>249</v>
      </c>
    </row>
    <row r="176" spans="1:51" s="14" customFormat="1" ht="12">
      <c r="A176" s="14"/>
      <c r="B176" s="268"/>
      <c r="C176" s="269"/>
      <c r="D176" s="258" t="s">
        <v>151</v>
      </c>
      <c r="E176" s="270" t="s">
        <v>1</v>
      </c>
      <c r="F176" s="271" t="s">
        <v>250</v>
      </c>
      <c r="G176" s="269"/>
      <c r="H176" s="270" t="s">
        <v>1</v>
      </c>
      <c r="I176" s="272"/>
      <c r="J176" s="269"/>
      <c r="K176" s="269"/>
      <c r="L176" s="273"/>
      <c r="M176" s="274"/>
      <c r="N176" s="275"/>
      <c r="O176" s="275"/>
      <c r="P176" s="275"/>
      <c r="Q176" s="275"/>
      <c r="R176" s="275"/>
      <c r="S176" s="275"/>
      <c r="T176" s="27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7" t="s">
        <v>151</v>
      </c>
      <c r="AU176" s="277" t="s">
        <v>89</v>
      </c>
      <c r="AV176" s="14" t="s">
        <v>86</v>
      </c>
      <c r="AW176" s="14" t="s">
        <v>33</v>
      </c>
      <c r="AX176" s="14" t="s">
        <v>78</v>
      </c>
      <c r="AY176" s="277" t="s">
        <v>142</v>
      </c>
    </row>
    <row r="177" spans="1:51" s="13" customFormat="1" ht="12">
      <c r="A177" s="13"/>
      <c r="B177" s="256"/>
      <c r="C177" s="257"/>
      <c r="D177" s="258" t="s">
        <v>151</v>
      </c>
      <c r="E177" s="259" t="s">
        <v>1</v>
      </c>
      <c r="F177" s="260" t="s">
        <v>251</v>
      </c>
      <c r="G177" s="257"/>
      <c r="H177" s="261">
        <v>33.75</v>
      </c>
      <c r="I177" s="262"/>
      <c r="J177" s="257"/>
      <c r="K177" s="257"/>
      <c r="L177" s="263"/>
      <c r="M177" s="264"/>
      <c r="N177" s="265"/>
      <c r="O177" s="265"/>
      <c r="P177" s="265"/>
      <c r="Q177" s="265"/>
      <c r="R177" s="265"/>
      <c r="S177" s="265"/>
      <c r="T177" s="26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7" t="s">
        <v>151</v>
      </c>
      <c r="AU177" s="267" t="s">
        <v>89</v>
      </c>
      <c r="AV177" s="13" t="s">
        <v>89</v>
      </c>
      <c r="AW177" s="13" t="s">
        <v>33</v>
      </c>
      <c r="AX177" s="13" t="s">
        <v>86</v>
      </c>
      <c r="AY177" s="267" t="s">
        <v>142</v>
      </c>
    </row>
    <row r="178" spans="1:65" s="2" customFormat="1" ht="48" customHeight="1">
      <c r="A178" s="38"/>
      <c r="B178" s="39"/>
      <c r="C178" s="243" t="s">
        <v>252</v>
      </c>
      <c r="D178" s="243" t="s">
        <v>144</v>
      </c>
      <c r="E178" s="244" t="s">
        <v>253</v>
      </c>
      <c r="F178" s="245" t="s">
        <v>254</v>
      </c>
      <c r="G178" s="246" t="s">
        <v>172</v>
      </c>
      <c r="H178" s="247">
        <v>10.125</v>
      </c>
      <c r="I178" s="248"/>
      <c r="J178" s="249">
        <f>ROUND(I178*H178,2)</f>
        <v>0</v>
      </c>
      <c r="K178" s="245" t="s">
        <v>148</v>
      </c>
      <c r="L178" s="44"/>
      <c r="M178" s="250" t="s">
        <v>1</v>
      </c>
      <c r="N178" s="251" t="s">
        <v>43</v>
      </c>
      <c r="O178" s="91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149</v>
      </c>
      <c r="AT178" s="254" t="s">
        <v>144</v>
      </c>
      <c r="AU178" s="254" t="s">
        <v>89</v>
      </c>
      <c r="AY178" s="17" t="s">
        <v>142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86</v>
      </c>
      <c r="BK178" s="255">
        <f>ROUND(I178*H178,2)</f>
        <v>0</v>
      </c>
      <c r="BL178" s="17" t="s">
        <v>149</v>
      </c>
      <c r="BM178" s="254" t="s">
        <v>255</v>
      </c>
    </row>
    <row r="179" spans="1:51" s="13" customFormat="1" ht="12">
      <c r="A179" s="13"/>
      <c r="B179" s="256"/>
      <c r="C179" s="257"/>
      <c r="D179" s="258" t="s">
        <v>151</v>
      </c>
      <c r="E179" s="259" t="s">
        <v>1</v>
      </c>
      <c r="F179" s="260" t="s">
        <v>256</v>
      </c>
      <c r="G179" s="257"/>
      <c r="H179" s="261">
        <v>10.125</v>
      </c>
      <c r="I179" s="262"/>
      <c r="J179" s="257"/>
      <c r="K179" s="257"/>
      <c r="L179" s="263"/>
      <c r="M179" s="264"/>
      <c r="N179" s="265"/>
      <c r="O179" s="265"/>
      <c r="P179" s="265"/>
      <c r="Q179" s="265"/>
      <c r="R179" s="265"/>
      <c r="S179" s="265"/>
      <c r="T179" s="26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7" t="s">
        <v>151</v>
      </c>
      <c r="AU179" s="267" t="s">
        <v>89</v>
      </c>
      <c r="AV179" s="13" t="s">
        <v>89</v>
      </c>
      <c r="AW179" s="13" t="s">
        <v>33</v>
      </c>
      <c r="AX179" s="13" t="s">
        <v>86</v>
      </c>
      <c r="AY179" s="267" t="s">
        <v>142</v>
      </c>
    </row>
    <row r="180" spans="1:65" s="2" customFormat="1" ht="36" customHeight="1">
      <c r="A180" s="38"/>
      <c r="B180" s="39"/>
      <c r="C180" s="243" t="s">
        <v>7</v>
      </c>
      <c r="D180" s="243" t="s">
        <v>144</v>
      </c>
      <c r="E180" s="244" t="s">
        <v>257</v>
      </c>
      <c r="F180" s="245" t="s">
        <v>258</v>
      </c>
      <c r="G180" s="246" t="s">
        <v>172</v>
      </c>
      <c r="H180" s="247">
        <v>32.16</v>
      </c>
      <c r="I180" s="248"/>
      <c r="J180" s="249">
        <f>ROUND(I180*H180,2)</f>
        <v>0</v>
      </c>
      <c r="K180" s="245" t="s">
        <v>148</v>
      </c>
      <c r="L180" s="44"/>
      <c r="M180" s="250" t="s">
        <v>1</v>
      </c>
      <c r="N180" s="251" t="s">
        <v>43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149</v>
      </c>
      <c r="AT180" s="254" t="s">
        <v>144</v>
      </c>
      <c r="AU180" s="254" t="s">
        <v>89</v>
      </c>
      <c r="AY180" s="17" t="s">
        <v>142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86</v>
      </c>
      <c r="BK180" s="255">
        <f>ROUND(I180*H180,2)</f>
        <v>0</v>
      </c>
      <c r="BL180" s="17" t="s">
        <v>149</v>
      </c>
      <c r="BM180" s="254" t="s">
        <v>259</v>
      </c>
    </row>
    <row r="181" spans="1:51" s="14" customFormat="1" ht="12">
      <c r="A181" s="14"/>
      <c r="B181" s="268"/>
      <c r="C181" s="269"/>
      <c r="D181" s="258" t="s">
        <v>151</v>
      </c>
      <c r="E181" s="270" t="s">
        <v>1</v>
      </c>
      <c r="F181" s="271" t="s">
        <v>260</v>
      </c>
      <c r="G181" s="269"/>
      <c r="H181" s="270" t="s">
        <v>1</v>
      </c>
      <c r="I181" s="272"/>
      <c r="J181" s="269"/>
      <c r="K181" s="269"/>
      <c r="L181" s="273"/>
      <c r="M181" s="274"/>
      <c r="N181" s="275"/>
      <c r="O181" s="275"/>
      <c r="P181" s="275"/>
      <c r="Q181" s="275"/>
      <c r="R181" s="275"/>
      <c r="S181" s="275"/>
      <c r="T181" s="27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7" t="s">
        <v>151</v>
      </c>
      <c r="AU181" s="277" t="s">
        <v>89</v>
      </c>
      <c r="AV181" s="14" t="s">
        <v>86</v>
      </c>
      <c r="AW181" s="14" t="s">
        <v>33</v>
      </c>
      <c r="AX181" s="14" t="s">
        <v>78</v>
      </c>
      <c r="AY181" s="277" t="s">
        <v>142</v>
      </c>
    </row>
    <row r="182" spans="1:51" s="13" customFormat="1" ht="12">
      <c r="A182" s="13"/>
      <c r="B182" s="256"/>
      <c r="C182" s="257"/>
      <c r="D182" s="258" t="s">
        <v>151</v>
      </c>
      <c r="E182" s="259" t="s">
        <v>1</v>
      </c>
      <c r="F182" s="260" t="s">
        <v>261</v>
      </c>
      <c r="G182" s="257"/>
      <c r="H182" s="261">
        <v>32.16</v>
      </c>
      <c r="I182" s="262"/>
      <c r="J182" s="257"/>
      <c r="K182" s="257"/>
      <c r="L182" s="263"/>
      <c r="M182" s="264"/>
      <c r="N182" s="265"/>
      <c r="O182" s="265"/>
      <c r="P182" s="265"/>
      <c r="Q182" s="265"/>
      <c r="R182" s="265"/>
      <c r="S182" s="265"/>
      <c r="T182" s="26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7" t="s">
        <v>151</v>
      </c>
      <c r="AU182" s="267" t="s">
        <v>89</v>
      </c>
      <c r="AV182" s="13" t="s">
        <v>89</v>
      </c>
      <c r="AW182" s="13" t="s">
        <v>33</v>
      </c>
      <c r="AX182" s="13" t="s">
        <v>86</v>
      </c>
      <c r="AY182" s="267" t="s">
        <v>142</v>
      </c>
    </row>
    <row r="183" spans="1:65" s="2" customFormat="1" ht="48" customHeight="1">
      <c r="A183" s="38"/>
      <c r="B183" s="39"/>
      <c r="C183" s="243" t="s">
        <v>262</v>
      </c>
      <c r="D183" s="243" t="s">
        <v>144</v>
      </c>
      <c r="E183" s="244" t="s">
        <v>263</v>
      </c>
      <c r="F183" s="245" t="s">
        <v>264</v>
      </c>
      <c r="G183" s="246" t="s">
        <v>172</v>
      </c>
      <c r="H183" s="247">
        <v>9.648</v>
      </c>
      <c r="I183" s="248"/>
      <c r="J183" s="249">
        <f>ROUND(I183*H183,2)</f>
        <v>0</v>
      </c>
      <c r="K183" s="245" t="s">
        <v>148</v>
      </c>
      <c r="L183" s="44"/>
      <c r="M183" s="250" t="s">
        <v>1</v>
      </c>
      <c r="N183" s="251" t="s">
        <v>43</v>
      </c>
      <c r="O183" s="91"/>
      <c r="P183" s="252">
        <f>O183*H183</f>
        <v>0</v>
      </c>
      <c r="Q183" s="252">
        <v>0</v>
      </c>
      <c r="R183" s="252">
        <f>Q183*H183</f>
        <v>0</v>
      </c>
      <c r="S183" s="252">
        <v>0</v>
      </c>
      <c r="T183" s="25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149</v>
      </c>
      <c r="AT183" s="254" t="s">
        <v>144</v>
      </c>
      <c r="AU183" s="254" t="s">
        <v>89</v>
      </c>
      <c r="AY183" s="17" t="s">
        <v>142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86</v>
      </c>
      <c r="BK183" s="255">
        <f>ROUND(I183*H183,2)</f>
        <v>0</v>
      </c>
      <c r="BL183" s="17" t="s">
        <v>149</v>
      </c>
      <c r="BM183" s="254" t="s">
        <v>265</v>
      </c>
    </row>
    <row r="184" spans="1:51" s="13" customFormat="1" ht="12">
      <c r="A184" s="13"/>
      <c r="B184" s="256"/>
      <c r="C184" s="257"/>
      <c r="D184" s="258" t="s">
        <v>151</v>
      </c>
      <c r="E184" s="259" t="s">
        <v>1</v>
      </c>
      <c r="F184" s="260" t="s">
        <v>266</v>
      </c>
      <c r="G184" s="257"/>
      <c r="H184" s="261">
        <v>9.648</v>
      </c>
      <c r="I184" s="262"/>
      <c r="J184" s="257"/>
      <c r="K184" s="257"/>
      <c r="L184" s="263"/>
      <c r="M184" s="264"/>
      <c r="N184" s="265"/>
      <c r="O184" s="265"/>
      <c r="P184" s="265"/>
      <c r="Q184" s="265"/>
      <c r="R184" s="265"/>
      <c r="S184" s="265"/>
      <c r="T184" s="26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7" t="s">
        <v>151</v>
      </c>
      <c r="AU184" s="267" t="s">
        <v>89</v>
      </c>
      <c r="AV184" s="13" t="s">
        <v>89</v>
      </c>
      <c r="AW184" s="13" t="s">
        <v>33</v>
      </c>
      <c r="AX184" s="13" t="s">
        <v>86</v>
      </c>
      <c r="AY184" s="267" t="s">
        <v>142</v>
      </c>
    </row>
    <row r="185" spans="1:65" s="2" customFormat="1" ht="48" customHeight="1">
      <c r="A185" s="38"/>
      <c r="B185" s="39"/>
      <c r="C185" s="243" t="s">
        <v>267</v>
      </c>
      <c r="D185" s="243" t="s">
        <v>144</v>
      </c>
      <c r="E185" s="244" t="s">
        <v>268</v>
      </c>
      <c r="F185" s="245" t="s">
        <v>269</v>
      </c>
      <c r="G185" s="246" t="s">
        <v>172</v>
      </c>
      <c r="H185" s="247">
        <v>32.16</v>
      </c>
      <c r="I185" s="248"/>
      <c r="J185" s="249">
        <f>ROUND(I185*H185,2)</f>
        <v>0</v>
      </c>
      <c r="K185" s="245" t="s">
        <v>148</v>
      </c>
      <c r="L185" s="44"/>
      <c r="M185" s="250" t="s">
        <v>1</v>
      </c>
      <c r="N185" s="251" t="s">
        <v>43</v>
      </c>
      <c r="O185" s="91"/>
      <c r="P185" s="252">
        <f>O185*H185</f>
        <v>0</v>
      </c>
      <c r="Q185" s="252">
        <v>0.01030325</v>
      </c>
      <c r="R185" s="252">
        <f>Q185*H185</f>
        <v>0.33135252</v>
      </c>
      <c r="S185" s="252">
        <v>0</v>
      </c>
      <c r="T185" s="25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149</v>
      </c>
      <c r="AT185" s="254" t="s">
        <v>144</v>
      </c>
      <c r="AU185" s="254" t="s">
        <v>89</v>
      </c>
      <c r="AY185" s="17" t="s">
        <v>142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86</v>
      </c>
      <c r="BK185" s="255">
        <f>ROUND(I185*H185,2)</f>
        <v>0</v>
      </c>
      <c r="BL185" s="17" t="s">
        <v>149</v>
      </c>
      <c r="BM185" s="254" t="s">
        <v>270</v>
      </c>
    </row>
    <row r="186" spans="1:51" s="14" customFormat="1" ht="12">
      <c r="A186" s="14"/>
      <c r="B186" s="268"/>
      <c r="C186" s="269"/>
      <c r="D186" s="258" t="s">
        <v>151</v>
      </c>
      <c r="E186" s="270" t="s">
        <v>1</v>
      </c>
      <c r="F186" s="271" t="s">
        <v>271</v>
      </c>
      <c r="G186" s="269"/>
      <c r="H186" s="270" t="s">
        <v>1</v>
      </c>
      <c r="I186" s="272"/>
      <c r="J186" s="269"/>
      <c r="K186" s="269"/>
      <c r="L186" s="273"/>
      <c r="M186" s="274"/>
      <c r="N186" s="275"/>
      <c r="O186" s="275"/>
      <c r="P186" s="275"/>
      <c r="Q186" s="275"/>
      <c r="R186" s="275"/>
      <c r="S186" s="275"/>
      <c r="T186" s="27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7" t="s">
        <v>151</v>
      </c>
      <c r="AU186" s="277" t="s">
        <v>89</v>
      </c>
      <c r="AV186" s="14" t="s">
        <v>86</v>
      </c>
      <c r="AW186" s="14" t="s">
        <v>33</v>
      </c>
      <c r="AX186" s="14" t="s">
        <v>78</v>
      </c>
      <c r="AY186" s="277" t="s">
        <v>142</v>
      </c>
    </row>
    <row r="187" spans="1:51" s="13" customFormat="1" ht="12">
      <c r="A187" s="13"/>
      <c r="B187" s="256"/>
      <c r="C187" s="257"/>
      <c r="D187" s="258" t="s">
        <v>151</v>
      </c>
      <c r="E187" s="259" t="s">
        <v>1</v>
      </c>
      <c r="F187" s="260" t="s">
        <v>261</v>
      </c>
      <c r="G187" s="257"/>
      <c r="H187" s="261">
        <v>32.16</v>
      </c>
      <c r="I187" s="262"/>
      <c r="J187" s="257"/>
      <c r="K187" s="257"/>
      <c r="L187" s="263"/>
      <c r="M187" s="264"/>
      <c r="N187" s="265"/>
      <c r="O187" s="265"/>
      <c r="P187" s="265"/>
      <c r="Q187" s="265"/>
      <c r="R187" s="265"/>
      <c r="S187" s="265"/>
      <c r="T187" s="26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7" t="s">
        <v>151</v>
      </c>
      <c r="AU187" s="267" t="s">
        <v>89</v>
      </c>
      <c r="AV187" s="13" t="s">
        <v>89</v>
      </c>
      <c r="AW187" s="13" t="s">
        <v>33</v>
      </c>
      <c r="AX187" s="13" t="s">
        <v>86</v>
      </c>
      <c r="AY187" s="267" t="s">
        <v>142</v>
      </c>
    </row>
    <row r="188" spans="1:65" s="2" customFormat="1" ht="24" customHeight="1">
      <c r="A188" s="38"/>
      <c r="B188" s="39"/>
      <c r="C188" s="243" t="s">
        <v>272</v>
      </c>
      <c r="D188" s="243" t="s">
        <v>144</v>
      </c>
      <c r="E188" s="244" t="s">
        <v>273</v>
      </c>
      <c r="F188" s="245" t="s">
        <v>274</v>
      </c>
      <c r="G188" s="246" t="s">
        <v>275</v>
      </c>
      <c r="H188" s="247">
        <v>1</v>
      </c>
      <c r="I188" s="248"/>
      <c r="J188" s="249">
        <f>ROUND(I188*H188,2)</f>
        <v>0</v>
      </c>
      <c r="K188" s="245" t="s">
        <v>1</v>
      </c>
      <c r="L188" s="44"/>
      <c r="M188" s="250" t="s">
        <v>1</v>
      </c>
      <c r="N188" s="251" t="s">
        <v>43</v>
      </c>
      <c r="O188" s="91"/>
      <c r="P188" s="252">
        <f>O188*H188</f>
        <v>0</v>
      </c>
      <c r="Q188" s="252">
        <v>7.963</v>
      </c>
      <c r="R188" s="252">
        <f>Q188*H188</f>
        <v>7.963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149</v>
      </c>
      <c r="AT188" s="254" t="s">
        <v>144</v>
      </c>
      <c r="AU188" s="254" t="s">
        <v>89</v>
      </c>
      <c r="AY188" s="17" t="s">
        <v>142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86</v>
      </c>
      <c r="BK188" s="255">
        <f>ROUND(I188*H188,2)</f>
        <v>0</v>
      </c>
      <c r="BL188" s="17" t="s">
        <v>149</v>
      </c>
      <c r="BM188" s="254" t="s">
        <v>276</v>
      </c>
    </row>
    <row r="189" spans="1:51" s="14" customFormat="1" ht="12">
      <c r="A189" s="14"/>
      <c r="B189" s="268"/>
      <c r="C189" s="269"/>
      <c r="D189" s="258" t="s">
        <v>151</v>
      </c>
      <c r="E189" s="270" t="s">
        <v>1</v>
      </c>
      <c r="F189" s="271" t="s">
        <v>277</v>
      </c>
      <c r="G189" s="269"/>
      <c r="H189" s="270" t="s">
        <v>1</v>
      </c>
      <c r="I189" s="272"/>
      <c r="J189" s="269"/>
      <c r="K189" s="269"/>
      <c r="L189" s="273"/>
      <c r="M189" s="274"/>
      <c r="N189" s="275"/>
      <c r="O189" s="275"/>
      <c r="P189" s="275"/>
      <c r="Q189" s="275"/>
      <c r="R189" s="275"/>
      <c r="S189" s="275"/>
      <c r="T189" s="27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7" t="s">
        <v>151</v>
      </c>
      <c r="AU189" s="277" t="s">
        <v>89</v>
      </c>
      <c r="AV189" s="14" t="s">
        <v>86</v>
      </c>
      <c r="AW189" s="14" t="s">
        <v>33</v>
      </c>
      <c r="AX189" s="14" t="s">
        <v>78</v>
      </c>
      <c r="AY189" s="277" t="s">
        <v>142</v>
      </c>
    </row>
    <row r="190" spans="1:51" s="14" customFormat="1" ht="12">
      <c r="A190" s="14"/>
      <c r="B190" s="268"/>
      <c r="C190" s="269"/>
      <c r="D190" s="258" t="s">
        <v>151</v>
      </c>
      <c r="E190" s="270" t="s">
        <v>1</v>
      </c>
      <c r="F190" s="271" t="s">
        <v>278</v>
      </c>
      <c r="G190" s="269"/>
      <c r="H190" s="270" t="s">
        <v>1</v>
      </c>
      <c r="I190" s="272"/>
      <c r="J190" s="269"/>
      <c r="K190" s="269"/>
      <c r="L190" s="273"/>
      <c r="M190" s="274"/>
      <c r="N190" s="275"/>
      <c r="O190" s="275"/>
      <c r="P190" s="275"/>
      <c r="Q190" s="275"/>
      <c r="R190" s="275"/>
      <c r="S190" s="275"/>
      <c r="T190" s="27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7" t="s">
        <v>151</v>
      </c>
      <c r="AU190" s="277" t="s">
        <v>89</v>
      </c>
      <c r="AV190" s="14" t="s">
        <v>86</v>
      </c>
      <c r="AW190" s="14" t="s">
        <v>33</v>
      </c>
      <c r="AX190" s="14" t="s">
        <v>78</v>
      </c>
      <c r="AY190" s="277" t="s">
        <v>142</v>
      </c>
    </row>
    <row r="191" spans="1:51" s="14" customFormat="1" ht="12">
      <c r="A191" s="14"/>
      <c r="B191" s="268"/>
      <c r="C191" s="269"/>
      <c r="D191" s="258" t="s">
        <v>151</v>
      </c>
      <c r="E191" s="270" t="s">
        <v>1</v>
      </c>
      <c r="F191" s="271" t="s">
        <v>279</v>
      </c>
      <c r="G191" s="269"/>
      <c r="H191" s="270" t="s">
        <v>1</v>
      </c>
      <c r="I191" s="272"/>
      <c r="J191" s="269"/>
      <c r="K191" s="269"/>
      <c r="L191" s="273"/>
      <c r="M191" s="274"/>
      <c r="N191" s="275"/>
      <c r="O191" s="275"/>
      <c r="P191" s="275"/>
      <c r="Q191" s="275"/>
      <c r="R191" s="275"/>
      <c r="S191" s="275"/>
      <c r="T191" s="27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7" t="s">
        <v>151</v>
      </c>
      <c r="AU191" s="277" t="s">
        <v>89</v>
      </c>
      <c r="AV191" s="14" t="s">
        <v>86</v>
      </c>
      <c r="AW191" s="14" t="s">
        <v>33</v>
      </c>
      <c r="AX191" s="14" t="s">
        <v>78</v>
      </c>
      <c r="AY191" s="277" t="s">
        <v>142</v>
      </c>
    </row>
    <row r="192" spans="1:51" s="14" customFormat="1" ht="12">
      <c r="A192" s="14"/>
      <c r="B192" s="268"/>
      <c r="C192" s="269"/>
      <c r="D192" s="258" t="s">
        <v>151</v>
      </c>
      <c r="E192" s="270" t="s">
        <v>1</v>
      </c>
      <c r="F192" s="271" t="s">
        <v>280</v>
      </c>
      <c r="G192" s="269"/>
      <c r="H192" s="270" t="s">
        <v>1</v>
      </c>
      <c r="I192" s="272"/>
      <c r="J192" s="269"/>
      <c r="K192" s="269"/>
      <c r="L192" s="273"/>
      <c r="M192" s="274"/>
      <c r="N192" s="275"/>
      <c r="O192" s="275"/>
      <c r="P192" s="275"/>
      <c r="Q192" s="275"/>
      <c r="R192" s="275"/>
      <c r="S192" s="275"/>
      <c r="T192" s="27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7" t="s">
        <v>151</v>
      </c>
      <c r="AU192" s="277" t="s">
        <v>89</v>
      </c>
      <c r="AV192" s="14" t="s">
        <v>86</v>
      </c>
      <c r="AW192" s="14" t="s">
        <v>33</v>
      </c>
      <c r="AX192" s="14" t="s">
        <v>78</v>
      </c>
      <c r="AY192" s="277" t="s">
        <v>142</v>
      </c>
    </row>
    <row r="193" spans="1:51" s="14" customFormat="1" ht="12">
      <c r="A193" s="14"/>
      <c r="B193" s="268"/>
      <c r="C193" s="269"/>
      <c r="D193" s="258" t="s">
        <v>151</v>
      </c>
      <c r="E193" s="270" t="s">
        <v>1</v>
      </c>
      <c r="F193" s="271" t="s">
        <v>281</v>
      </c>
      <c r="G193" s="269"/>
      <c r="H193" s="270" t="s">
        <v>1</v>
      </c>
      <c r="I193" s="272"/>
      <c r="J193" s="269"/>
      <c r="K193" s="269"/>
      <c r="L193" s="273"/>
      <c r="M193" s="274"/>
      <c r="N193" s="275"/>
      <c r="O193" s="275"/>
      <c r="P193" s="275"/>
      <c r="Q193" s="275"/>
      <c r="R193" s="275"/>
      <c r="S193" s="275"/>
      <c r="T193" s="27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7" t="s">
        <v>151</v>
      </c>
      <c r="AU193" s="277" t="s">
        <v>89</v>
      </c>
      <c r="AV193" s="14" t="s">
        <v>86</v>
      </c>
      <c r="AW193" s="14" t="s">
        <v>33</v>
      </c>
      <c r="AX193" s="14" t="s">
        <v>78</v>
      </c>
      <c r="AY193" s="277" t="s">
        <v>142</v>
      </c>
    </row>
    <row r="194" spans="1:51" s="14" customFormat="1" ht="12">
      <c r="A194" s="14"/>
      <c r="B194" s="268"/>
      <c r="C194" s="269"/>
      <c r="D194" s="258" t="s">
        <v>151</v>
      </c>
      <c r="E194" s="270" t="s">
        <v>1</v>
      </c>
      <c r="F194" s="271" t="s">
        <v>282</v>
      </c>
      <c r="G194" s="269"/>
      <c r="H194" s="270" t="s">
        <v>1</v>
      </c>
      <c r="I194" s="272"/>
      <c r="J194" s="269"/>
      <c r="K194" s="269"/>
      <c r="L194" s="273"/>
      <c r="M194" s="274"/>
      <c r="N194" s="275"/>
      <c r="O194" s="275"/>
      <c r="P194" s="275"/>
      <c r="Q194" s="275"/>
      <c r="R194" s="275"/>
      <c r="S194" s="275"/>
      <c r="T194" s="27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7" t="s">
        <v>151</v>
      </c>
      <c r="AU194" s="277" t="s">
        <v>89</v>
      </c>
      <c r="AV194" s="14" t="s">
        <v>86</v>
      </c>
      <c r="AW194" s="14" t="s">
        <v>33</v>
      </c>
      <c r="AX194" s="14" t="s">
        <v>78</v>
      </c>
      <c r="AY194" s="277" t="s">
        <v>142</v>
      </c>
    </row>
    <row r="195" spans="1:51" s="13" customFormat="1" ht="12">
      <c r="A195" s="13"/>
      <c r="B195" s="256"/>
      <c r="C195" s="257"/>
      <c r="D195" s="258" t="s">
        <v>151</v>
      </c>
      <c r="E195" s="259" t="s">
        <v>1</v>
      </c>
      <c r="F195" s="260" t="s">
        <v>86</v>
      </c>
      <c r="G195" s="257"/>
      <c r="H195" s="261">
        <v>1</v>
      </c>
      <c r="I195" s="262"/>
      <c r="J195" s="257"/>
      <c r="K195" s="257"/>
      <c r="L195" s="263"/>
      <c r="M195" s="264"/>
      <c r="N195" s="265"/>
      <c r="O195" s="265"/>
      <c r="P195" s="265"/>
      <c r="Q195" s="265"/>
      <c r="R195" s="265"/>
      <c r="S195" s="265"/>
      <c r="T195" s="26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7" t="s">
        <v>151</v>
      </c>
      <c r="AU195" s="267" t="s">
        <v>89</v>
      </c>
      <c r="AV195" s="13" t="s">
        <v>89</v>
      </c>
      <c r="AW195" s="13" t="s">
        <v>33</v>
      </c>
      <c r="AX195" s="13" t="s">
        <v>86</v>
      </c>
      <c r="AY195" s="267" t="s">
        <v>142</v>
      </c>
    </row>
    <row r="196" spans="1:65" s="2" customFormat="1" ht="24" customHeight="1">
      <c r="A196" s="38"/>
      <c r="B196" s="39"/>
      <c r="C196" s="243" t="s">
        <v>283</v>
      </c>
      <c r="D196" s="243" t="s">
        <v>144</v>
      </c>
      <c r="E196" s="244" t="s">
        <v>284</v>
      </c>
      <c r="F196" s="245" t="s">
        <v>285</v>
      </c>
      <c r="G196" s="246" t="s">
        <v>286</v>
      </c>
      <c r="H196" s="247">
        <v>40</v>
      </c>
      <c r="I196" s="248"/>
      <c r="J196" s="249">
        <f>ROUND(I196*H196,2)</f>
        <v>0</v>
      </c>
      <c r="K196" s="245" t="s">
        <v>148</v>
      </c>
      <c r="L196" s="44"/>
      <c r="M196" s="250" t="s">
        <v>1</v>
      </c>
      <c r="N196" s="251" t="s">
        <v>43</v>
      </c>
      <c r="O196" s="91"/>
      <c r="P196" s="252">
        <f>O196*H196</f>
        <v>0</v>
      </c>
      <c r="Q196" s="252">
        <v>0.000200712</v>
      </c>
      <c r="R196" s="252">
        <f>Q196*H196</f>
        <v>0.00802848</v>
      </c>
      <c r="S196" s="252">
        <v>0</v>
      </c>
      <c r="T196" s="25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4" t="s">
        <v>149</v>
      </c>
      <c r="AT196" s="254" t="s">
        <v>144</v>
      </c>
      <c r="AU196" s="254" t="s">
        <v>89</v>
      </c>
      <c r="AY196" s="17" t="s">
        <v>142</v>
      </c>
      <c r="BE196" s="255">
        <f>IF(N196="základní",J196,0)</f>
        <v>0</v>
      </c>
      <c r="BF196" s="255">
        <f>IF(N196="snížená",J196,0)</f>
        <v>0</v>
      </c>
      <c r="BG196" s="255">
        <f>IF(N196="zákl. přenesená",J196,0)</f>
        <v>0</v>
      </c>
      <c r="BH196" s="255">
        <f>IF(N196="sníž. přenesená",J196,0)</f>
        <v>0</v>
      </c>
      <c r="BI196" s="255">
        <f>IF(N196="nulová",J196,0)</f>
        <v>0</v>
      </c>
      <c r="BJ196" s="17" t="s">
        <v>86</v>
      </c>
      <c r="BK196" s="255">
        <f>ROUND(I196*H196,2)</f>
        <v>0</v>
      </c>
      <c r="BL196" s="17" t="s">
        <v>149</v>
      </c>
      <c r="BM196" s="254" t="s">
        <v>287</v>
      </c>
    </row>
    <row r="197" spans="1:51" s="13" customFormat="1" ht="12">
      <c r="A197" s="13"/>
      <c r="B197" s="256"/>
      <c r="C197" s="257"/>
      <c r="D197" s="258" t="s">
        <v>151</v>
      </c>
      <c r="E197" s="259" t="s">
        <v>1</v>
      </c>
      <c r="F197" s="260" t="s">
        <v>288</v>
      </c>
      <c r="G197" s="257"/>
      <c r="H197" s="261">
        <v>40</v>
      </c>
      <c r="I197" s="262"/>
      <c r="J197" s="257"/>
      <c r="K197" s="257"/>
      <c r="L197" s="263"/>
      <c r="M197" s="264"/>
      <c r="N197" s="265"/>
      <c r="O197" s="265"/>
      <c r="P197" s="265"/>
      <c r="Q197" s="265"/>
      <c r="R197" s="265"/>
      <c r="S197" s="265"/>
      <c r="T197" s="26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7" t="s">
        <v>151</v>
      </c>
      <c r="AU197" s="267" t="s">
        <v>89</v>
      </c>
      <c r="AV197" s="13" t="s">
        <v>89</v>
      </c>
      <c r="AW197" s="13" t="s">
        <v>33</v>
      </c>
      <c r="AX197" s="13" t="s">
        <v>86</v>
      </c>
      <c r="AY197" s="267" t="s">
        <v>142</v>
      </c>
    </row>
    <row r="198" spans="1:65" s="2" customFormat="1" ht="36" customHeight="1">
      <c r="A198" s="38"/>
      <c r="B198" s="39"/>
      <c r="C198" s="243" t="s">
        <v>289</v>
      </c>
      <c r="D198" s="243" t="s">
        <v>144</v>
      </c>
      <c r="E198" s="244" t="s">
        <v>290</v>
      </c>
      <c r="F198" s="245" t="s">
        <v>291</v>
      </c>
      <c r="G198" s="246" t="s">
        <v>292</v>
      </c>
      <c r="H198" s="247">
        <v>40</v>
      </c>
      <c r="I198" s="248"/>
      <c r="J198" s="249">
        <f>ROUND(I198*H198,2)</f>
        <v>0</v>
      </c>
      <c r="K198" s="245" t="s">
        <v>148</v>
      </c>
      <c r="L198" s="44"/>
      <c r="M198" s="250" t="s">
        <v>1</v>
      </c>
      <c r="N198" s="251" t="s">
        <v>43</v>
      </c>
      <c r="O198" s="91"/>
      <c r="P198" s="252">
        <f>O198*H198</f>
        <v>0</v>
      </c>
      <c r="Q198" s="252">
        <v>0.00015</v>
      </c>
      <c r="R198" s="252">
        <f>Q198*H198</f>
        <v>0.005999999999999999</v>
      </c>
      <c r="S198" s="252">
        <v>0</v>
      </c>
      <c r="T198" s="25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4" t="s">
        <v>149</v>
      </c>
      <c r="AT198" s="254" t="s">
        <v>144</v>
      </c>
      <c r="AU198" s="254" t="s">
        <v>89</v>
      </c>
      <c r="AY198" s="17" t="s">
        <v>142</v>
      </c>
      <c r="BE198" s="255">
        <f>IF(N198="základní",J198,0)</f>
        <v>0</v>
      </c>
      <c r="BF198" s="255">
        <f>IF(N198="snížená",J198,0)</f>
        <v>0</v>
      </c>
      <c r="BG198" s="255">
        <f>IF(N198="zákl. přenesená",J198,0)</f>
        <v>0</v>
      </c>
      <c r="BH198" s="255">
        <f>IF(N198="sníž. přenesená",J198,0)</f>
        <v>0</v>
      </c>
      <c r="BI198" s="255">
        <f>IF(N198="nulová",J198,0)</f>
        <v>0</v>
      </c>
      <c r="BJ198" s="17" t="s">
        <v>86</v>
      </c>
      <c r="BK198" s="255">
        <f>ROUND(I198*H198,2)</f>
        <v>0</v>
      </c>
      <c r="BL198" s="17" t="s">
        <v>149</v>
      </c>
      <c r="BM198" s="254" t="s">
        <v>293</v>
      </c>
    </row>
    <row r="199" spans="1:51" s="13" customFormat="1" ht="12">
      <c r="A199" s="13"/>
      <c r="B199" s="256"/>
      <c r="C199" s="257"/>
      <c r="D199" s="258" t="s">
        <v>151</v>
      </c>
      <c r="E199" s="259" t="s">
        <v>1</v>
      </c>
      <c r="F199" s="260" t="s">
        <v>294</v>
      </c>
      <c r="G199" s="257"/>
      <c r="H199" s="261">
        <v>40</v>
      </c>
      <c r="I199" s="262"/>
      <c r="J199" s="257"/>
      <c r="K199" s="257"/>
      <c r="L199" s="263"/>
      <c r="M199" s="264"/>
      <c r="N199" s="265"/>
      <c r="O199" s="265"/>
      <c r="P199" s="265"/>
      <c r="Q199" s="265"/>
      <c r="R199" s="265"/>
      <c r="S199" s="265"/>
      <c r="T199" s="26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7" t="s">
        <v>151</v>
      </c>
      <c r="AU199" s="267" t="s">
        <v>89</v>
      </c>
      <c r="AV199" s="13" t="s">
        <v>89</v>
      </c>
      <c r="AW199" s="13" t="s">
        <v>33</v>
      </c>
      <c r="AX199" s="13" t="s">
        <v>86</v>
      </c>
      <c r="AY199" s="267" t="s">
        <v>142</v>
      </c>
    </row>
    <row r="200" spans="1:65" s="2" customFormat="1" ht="36" customHeight="1">
      <c r="A200" s="38"/>
      <c r="B200" s="39"/>
      <c r="C200" s="243" t="s">
        <v>295</v>
      </c>
      <c r="D200" s="243" t="s">
        <v>144</v>
      </c>
      <c r="E200" s="244" t="s">
        <v>296</v>
      </c>
      <c r="F200" s="245" t="s">
        <v>297</v>
      </c>
      <c r="G200" s="246" t="s">
        <v>292</v>
      </c>
      <c r="H200" s="247">
        <v>20</v>
      </c>
      <c r="I200" s="248"/>
      <c r="J200" s="249">
        <f>ROUND(I200*H200,2)</f>
        <v>0</v>
      </c>
      <c r="K200" s="245" t="s">
        <v>148</v>
      </c>
      <c r="L200" s="44"/>
      <c r="M200" s="250" t="s">
        <v>1</v>
      </c>
      <c r="N200" s="251" t="s">
        <v>43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149</v>
      </c>
      <c r="AT200" s="254" t="s">
        <v>144</v>
      </c>
      <c r="AU200" s="254" t="s">
        <v>89</v>
      </c>
      <c r="AY200" s="17" t="s">
        <v>142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86</v>
      </c>
      <c r="BK200" s="255">
        <f>ROUND(I200*H200,2)</f>
        <v>0</v>
      </c>
      <c r="BL200" s="17" t="s">
        <v>149</v>
      </c>
      <c r="BM200" s="254" t="s">
        <v>298</v>
      </c>
    </row>
    <row r="201" spans="1:51" s="13" customFormat="1" ht="12">
      <c r="A201" s="13"/>
      <c r="B201" s="256"/>
      <c r="C201" s="257"/>
      <c r="D201" s="258" t="s">
        <v>151</v>
      </c>
      <c r="E201" s="259" t="s">
        <v>1</v>
      </c>
      <c r="F201" s="260" t="s">
        <v>299</v>
      </c>
      <c r="G201" s="257"/>
      <c r="H201" s="261">
        <v>20</v>
      </c>
      <c r="I201" s="262"/>
      <c r="J201" s="257"/>
      <c r="K201" s="257"/>
      <c r="L201" s="263"/>
      <c r="M201" s="264"/>
      <c r="N201" s="265"/>
      <c r="O201" s="265"/>
      <c r="P201" s="265"/>
      <c r="Q201" s="265"/>
      <c r="R201" s="265"/>
      <c r="S201" s="265"/>
      <c r="T201" s="26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7" t="s">
        <v>151</v>
      </c>
      <c r="AU201" s="267" t="s">
        <v>89</v>
      </c>
      <c r="AV201" s="13" t="s">
        <v>89</v>
      </c>
      <c r="AW201" s="13" t="s">
        <v>33</v>
      </c>
      <c r="AX201" s="13" t="s">
        <v>86</v>
      </c>
      <c r="AY201" s="267" t="s">
        <v>142</v>
      </c>
    </row>
    <row r="202" spans="1:65" s="2" customFormat="1" ht="16.5" customHeight="1">
      <c r="A202" s="38"/>
      <c r="B202" s="39"/>
      <c r="C202" s="289" t="s">
        <v>300</v>
      </c>
      <c r="D202" s="289" t="s">
        <v>222</v>
      </c>
      <c r="E202" s="290" t="s">
        <v>301</v>
      </c>
      <c r="F202" s="291" t="s">
        <v>302</v>
      </c>
      <c r="G202" s="292" t="s">
        <v>225</v>
      </c>
      <c r="H202" s="293">
        <v>0.672</v>
      </c>
      <c r="I202" s="294"/>
      <c r="J202" s="295">
        <f>ROUND(I202*H202,2)</f>
        <v>0</v>
      </c>
      <c r="K202" s="291" t="s">
        <v>148</v>
      </c>
      <c r="L202" s="296"/>
      <c r="M202" s="297" t="s">
        <v>1</v>
      </c>
      <c r="N202" s="298" t="s">
        <v>43</v>
      </c>
      <c r="O202" s="91"/>
      <c r="P202" s="252">
        <f>O202*H202</f>
        <v>0</v>
      </c>
      <c r="Q202" s="252">
        <v>1</v>
      </c>
      <c r="R202" s="252">
        <f>Q202*H202</f>
        <v>0.672</v>
      </c>
      <c r="S202" s="252">
        <v>0</v>
      </c>
      <c r="T202" s="253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4" t="s">
        <v>186</v>
      </c>
      <c r="AT202" s="254" t="s">
        <v>222</v>
      </c>
      <c r="AU202" s="254" t="s">
        <v>89</v>
      </c>
      <c r="AY202" s="17" t="s">
        <v>142</v>
      </c>
      <c r="BE202" s="255">
        <f>IF(N202="základní",J202,0)</f>
        <v>0</v>
      </c>
      <c r="BF202" s="255">
        <f>IF(N202="snížená",J202,0)</f>
        <v>0</v>
      </c>
      <c r="BG202" s="255">
        <f>IF(N202="zákl. přenesená",J202,0)</f>
        <v>0</v>
      </c>
      <c r="BH202" s="255">
        <f>IF(N202="sníž. přenesená",J202,0)</f>
        <v>0</v>
      </c>
      <c r="BI202" s="255">
        <f>IF(N202="nulová",J202,0)</f>
        <v>0</v>
      </c>
      <c r="BJ202" s="17" t="s">
        <v>86</v>
      </c>
      <c r="BK202" s="255">
        <f>ROUND(I202*H202,2)</f>
        <v>0</v>
      </c>
      <c r="BL202" s="17" t="s">
        <v>149</v>
      </c>
      <c r="BM202" s="254" t="s">
        <v>303</v>
      </c>
    </row>
    <row r="203" spans="1:47" s="2" customFormat="1" ht="12">
      <c r="A203" s="38"/>
      <c r="B203" s="39"/>
      <c r="C203" s="40"/>
      <c r="D203" s="258" t="s">
        <v>304</v>
      </c>
      <c r="E203" s="40"/>
      <c r="F203" s="299" t="s">
        <v>305</v>
      </c>
      <c r="G203" s="40"/>
      <c r="H203" s="40"/>
      <c r="I203" s="154"/>
      <c r="J203" s="40"/>
      <c r="K203" s="40"/>
      <c r="L203" s="44"/>
      <c r="M203" s="300"/>
      <c r="N203" s="301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304</v>
      </c>
      <c r="AU203" s="17" t="s">
        <v>89</v>
      </c>
    </row>
    <row r="204" spans="1:51" s="14" customFormat="1" ht="12">
      <c r="A204" s="14"/>
      <c r="B204" s="268"/>
      <c r="C204" s="269"/>
      <c r="D204" s="258" t="s">
        <v>151</v>
      </c>
      <c r="E204" s="270" t="s">
        <v>1</v>
      </c>
      <c r="F204" s="271" t="s">
        <v>306</v>
      </c>
      <c r="G204" s="269"/>
      <c r="H204" s="270" t="s">
        <v>1</v>
      </c>
      <c r="I204" s="272"/>
      <c r="J204" s="269"/>
      <c r="K204" s="269"/>
      <c r="L204" s="273"/>
      <c r="M204" s="274"/>
      <c r="N204" s="275"/>
      <c r="O204" s="275"/>
      <c r="P204" s="275"/>
      <c r="Q204" s="275"/>
      <c r="R204" s="275"/>
      <c r="S204" s="275"/>
      <c r="T204" s="27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7" t="s">
        <v>151</v>
      </c>
      <c r="AU204" s="277" t="s">
        <v>89</v>
      </c>
      <c r="AV204" s="14" t="s">
        <v>86</v>
      </c>
      <c r="AW204" s="14" t="s">
        <v>33</v>
      </c>
      <c r="AX204" s="14" t="s">
        <v>78</v>
      </c>
      <c r="AY204" s="277" t="s">
        <v>142</v>
      </c>
    </row>
    <row r="205" spans="1:51" s="13" customFormat="1" ht="12">
      <c r="A205" s="13"/>
      <c r="B205" s="256"/>
      <c r="C205" s="257"/>
      <c r="D205" s="258" t="s">
        <v>151</v>
      </c>
      <c r="E205" s="259" t="s">
        <v>1</v>
      </c>
      <c r="F205" s="260" t="s">
        <v>307</v>
      </c>
      <c r="G205" s="257"/>
      <c r="H205" s="261">
        <v>0.672</v>
      </c>
      <c r="I205" s="262"/>
      <c r="J205" s="257"/>
      <c r="K205" s="257"/>
      <c r="L205" s="263"/>
      <c r="M205" s="264"/>
      <c r="N205" s="265"/>
      <c r="O205" s="265"/>
      <c r="P205" s="265"/>
      <c r="Q205" s="265"/>
      <c r="R205" s="265"/>
      <c r="S205" s="265"/>
      <c r="T205" s="26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7" t="s">
        <v>151</v>
      </c>
      <c r="AU205" s="267" t="s">
        <v>89</v>
      </c>
      <c r="AV205" s="13" t="s">
        <v>89</v>
      </c>
      <c r="AW205" s="13" t="s">
        <v>33</v>
      </c>
      <c r="AX205" s="13" t="s">
        <v>86</v>
      </c>
      <c r="AY205" s="267" t="s">
        <v>142</v>
      </c>
    </row>
    <row r="206" spans="1:65" s="2" customFormat="1" ht="48" customHeight="1">
      <c r="A206" s="38"/>
      <c r="B206" s="39"/>
      <c r="C206" s="243" t="s">
        <v>308</v>
      </c>
      <c r="D206" s="243" t="s">
        <v>144</v>
      </c>
      <c r="E206" s="244" t="s">
        <v>309</v>
      </c>
      <c r="F206" s="245" t="s">
        <v>310</v>
      </c>
      <c r="G206" s="246" t="s">
        <v>172</v>
      </c>
      <c r="H206" s="247">
        <v>2000</v>
      </c>
      <c r="I206" s="248"/>
      <c r="J206" s="249">
        <f>ROUND(I206*H206,2)</f>
        <v>0</v>
      </c>
      <c r="K206" s="245" t="s">
        <v>148</v>
      </c>
      <c r="L206" s="44"/>
      <c r="M206" s="250" t="s">
        <v>1</v>
      </c>
      <c r="N206" s="251" t="s">
        <v>43</v>
      </c>
      <c r="O206" s="91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149</v>
      </c>
      <c r="AT206" s="254" t="s">
        <v>144</v>
      </c>
      <c r="AU206" s="254" t="s">
        <v>89</v>
      </c>
      <c r="AY206" s="17" t="s">
        <v>142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86</v>
      </c>
      <c r="BK206" s="255">
        <f>ROUND(I206*H206,2)</f>
        <v>0</v>
      </c>
      <c r="BL206" s="17" t="s">
        <v>149</v>
      </c>
      <c r="BM206" s="254" t="s">
        <v>311</v>
      </c>
    </row>
    <row r="207" spans="1:51" s="13" customFormat="1" ht="12">
      <c r="A207" s="13"/>
      <c r="B207" s="256"/>
      <c r="C207" s="257"/>
      <c r="D207" s="258" t="s">
        <v>151</v>
      </c>
      <c r="E207" s="259" t="s">
        <v>1</v>
      </c>
      <c r="F207" s="260" t="s">
        <v>312</v>
      </c>
      <c r="G207" s="257"/>
      <c r="H207" s="261">
        <v>2000</v>
      </c>
      <c r="I207" s="262"/>
      <c r="J207" s="257"/>
      <c r="K207" s="257"/>
      <c r="L207" s="263"/>
      <c r="M207" s="264"/>
      <c r="N207" s="265"/>
      <c r="O207" s="265"/>
      <c r="P207" s="265"/>
      <c r="Q207" s="265"/>
      <c r="R207" s="265"/>
      <c r="S207" s="265"/>
      <c r="T207" s="26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7" t="s">
        <v>151</v>
      </c>
      <c r="AU207" s="267" t="s">
        <v>89</v>
      </c>
      <c r="AV207" s="13" t="s">
        <v>89</v>
      </c>
      <c r="AW207" s="13" t="s">
        <v>33</v>
      </c>
      <c r="AX207" s="13" t="s">
        <v>86</v>
      </c>
      <c r="AY207" s="267" t="s">
        <v>142</v>
      </c>
    </row>
    <row r="208" spans="1:65" s="2" customFormat="1" ht="48" customHeight="1">
      <c r="A208" s="38"/>
      <c r="B208" s="39"/>
      <c r="C208" s="243" t="s">
        <v>313</v>
      </c>
      <c r="D208" s="243" t="s">
        <v>144</v>
      </c>
      <c r="E208" s="244" t="s">
        <v>309</v>
      </c>
      <c r="F208" s="245" t="s">
        <v>310</v>
      </c>
      <c r="G208" s="246" t="s">
        <v>172</v>
      </c>
      <c r="H208" s="247">
        <v>25.5</v>
      </c>
      <c r="I208" s="248"/>
      <c r="J208" s="249">
        <f>ROUND(I208*H208,2)</f>
        <v>0</v>
      </c>
      <c r="K208" s="245" t="s">
        <v>148</v>
      </c>
      <c r="L208" s="44"/>
      <c r="M208" s="250" t="s">
        <v>1</v>
      </c>
      <c r="N208" s="251" t="s">
        <v>43</v>
      </c>
      <c r="O208" s="91"/>
      <c r="P208" s="252">
        <f>O208*H208</f>
        <v>0</v>
      </c>
      <c r="Q208" s="252">
        <v>0</v>
      </c>
      <c r="R208" s="252">
        <f>Q208*H208</f>
        <v>0</v>
      </c>
      <c r="S208" s="252">
        <v>0</v>
      </c>
      <c r="T208" s="25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4" t="s">
        <v>149</v>
      </c>
      <c r="AT208" s="254" t="s">
        <v>144</v>
      </c>
      <c r="AU208" s="254" t="s">
        <v>89</v>
      </c>
      <c r="AY208" s="17" t="s">
        <v>142</v>
      </c>
      <c r="BE208" s="255">
        <f>IF(N208="základní",J208,0)</f>
        <v>0</v>
      </c>
      <c r="BF208" s="255">
        <f>IF(N208="snížená",J208,0)</f>
        <v>0</v>
      </c>
      <c r="BG208" s="255">
        <f>IF(N208="zákl. přenesená",J208,0)</f>
        <v>0</v>
      </c>
      <c r="BH208" s="255">
        <f>IF(N208="sníž. přenesená",J208,0)</f>
        <v>0</v>
      </c>
      <c r="BI208" s="255">
        <f>IF(N208="nulová",J208,0)</f>
        <v>0</v>
      </c>
      <c r="BJ208" s="17" t="s">
        <v>86</v>
      </c>
      <c r="BK208" s="255">
        <f>ROUND(I208*H208,2)</f>
        <v>0</v>
      </c>
      <c r="BL208" s="17" t="s">
        <v>149</v>
      </c>
      <c r="BM208" s="254" t="s">
        <v>314</v>
      </c>
    </row>
    <row r="209" spans="1:51" s="13" customFormat="1" ht="12">
      <c r="A209" s="13"/>
      <c r="B209" s="256"/>
      <c r="C209" s="257"/>
      <c r="D209" s="258" t="s">
        <v>151</v>
      </c>
      <c r="E209" s="259" t="s">
        <v>1</v>
      </c>
      <c r="F209" s="260" t="s">
        <v>315</v>
      </c>
      <c r="G209" s="257"/>
      <c r="H209" s="261">
        <v>25.5</v>
      </c>
      <c r="I209" s="262"/>
      <c r="J209" s="257"/>
      <c r="K209" s="257"/>
      <c r="L209" s="263"/>
      <c r="M209" s="264"/>
      <c r="N209" s="265"/>
      <c r="O209" s="265"/>
      <c r="P209" s="265"/>
      <c r="Q209" s="265"/>
      <c r="R209" s="265"/>
      <c r="S209" s="265"/>
      <c r="T209" s="26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7" t="s">
        <v>151</v>
      </c>
      <c r="AU209" s="267" t="s">
        <v>89</v>
      </c>
      <c r="AV209" s="13" t="s">
        <v>89</v>
      </c>
      <c r="AW209" s="13" t="s">
        <v>33</v>
      </c>
      <c r="AX209" s="13" t="s">
        <v>86</v>
      </c>
      <c r="AY209" s="267" t="s">
        <v>142</v>
      </c>
    </row>
    <row r="210" spans="1:65" s="2" customFormat="1" ht="60" customHeight="1">
      <c r="A210" s="38"/>
      <c r="B210" s="39"/>
      <c r="C210" s="243" t="s">
        <v>316</v>
      </c>
      <c r="D210" s="243" t="s">
        <v>144</v>
      </c>
      <c r="E210" s="244" t="s">
        <v>317</v>
      </c>
      <c r="F210" s="245" t="s">
        <v>318</v>
      </c>
      <c r="G210" s="246" t="s">
        <v>172</v>
      </c>
      <c r="H210" s="247">
        <v>587</v>
      </c>
      <c r="I210" s="248"/>
      <c r="J210" s="249">
        <f>ROUND(I210*H210,2)</f>
        <v>0</v>
      </c>
      <c r="K210" s="245" t="s">
        <v>148</v>
      </c>
      <c r="L210" s="44"/>
      <c r="M210" s="250" t="s">
        <v>1</v>
      </c>
      <c r="N210" s="251" t="s">
        <v>43</v>
      </c>
      <c r="O210" s="91"/>
      <c r="P210" s="252">
        <f>O210*H210</f>
        <v>0</v>
      </c>
      <c r="Q210" s="252">
        <v>0</v>
      </c>
      <c r="R210" s="252">
        <f>Q210*H210</f>
        <v>0</v>
      </c>
      <c r="S210" s="252">
        <v>0</v>
      </c>
      <c r="T210" s="25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4" t="s">
        <v>149</v>
      </c>
      <c r="AT210" s="254" t="s">
        <v>144</v>
      </c>
      <c r="AU210" s="254" t="s">
        <v>89</v>
      </c>
      <c r="AY210" s="17" t="s">
        <v>142</v>
      </c>
      <c r="BE210" s="255">
        <f>IF(N210="základní",J210,0)</f>
        <v>0</v>
      </c>
      <c r="BF210" s="255">
        <f>IF(N210="snížená",J210,0)</f>
        <v>0</v>
      </c>
      <c r="BG210" s="255">
        <f>IF(N210="zákl. přenesená",J210,0)</f>
        <v>0</v>
      </c>
      <c r="BH210" s="255">
        <f>IF(N210="sníž. přenesená",J210,0)</f>
        <v>0</v>
      </c>
      <c r="BI210" s="255">
        <f>IF(N210="nulová",J210,0)</f>
        <v>0</v>
      </c>
      <c r="BJ210" s="17" t="s">
        <v>86</v>
      </c>
      <c r="BK210" s="255">
        <f>ROUND(I210*H210,2)</f>
        <v>0</v>
      </c>
      <c r="BL210" s="17" t="s">
        <v>149</v>
      </c>
      <c r="BM210" s="254" t="s">
        <v>319</v>
      </c>
    </row>
    <row r="211" spans="1:51" s="13" customFormat="1" ht="12">
      <c r="A211" s="13"/>
      <c r="B211" s="256"/>
      <c r="C211" s="257"/>
      <c r="D211" s="258" t="s">
        <v>151</v>
      </c>
      <c r="E211" s="259" t="s">
        <v>1</v>
      </c>
      <c r="F211" s="260" t="s">
        <v>320</v>
      </c>
      <c r="G211" s="257"/>
      <c r="H211" s="261">
        <v>587</v>
      </c>
      <c r="I211" s="262"/>
      <c r="J211" s="257"/>
      <c r="K211" s="257"/>
      <c r="L211" s="263"/>
      <c r="M211" s="264"/>
      <c r="N211" s="265"/>
      <c r="O211" s="265"/>
      <c r="P211" s="265"/>
      <c r="Q211" s="265"/>
      <c r="R211" s="265"/>
      <c r="S211" s="265"/>
      <c r="T211" s="26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7" t="s">
        <v>151</v>
      </c>
      <c r="AU211" s="267" t="s">
        <v>89</v>
      </c>
      <c r="AV211" s="13" t="s">
        <v>89</v>
      </c>
      <c r="AW211" s="13" t="s">
        <v>33</v>
      </c>
      <c r="AX211" s="13" t="s">
        <v>86</v>
      </c>
      <c r="AY211" s="267" t="s">
        <v>142</v>
      </c>
    </row>
    <row r="212" spans="1:65" s="2" customFormat="1" ht="60" customHeight="1">
      <c r="A212" s="38"/>
      <c r="B212" s="39"/>
      <c r="C212" s="243" t="s">
        <v>321</v>
      </c>
      <c r="D212" s="243" t="s">
        <v>144</v>
      </c>
      <c r="E212" s="244" t="s">
        <v>317</v>
      </c>
      <c r="F212" s="245" t="s">
        <v>318</v>
      </c>
      <c r="G212" s="246" t="s">
        <v>172</v>
      </c>
      <c r="H212" s="247">
        <v>380</v>
      </c>
      <c r="I212" s="248"/>
      <c r="J212" s="249">
        <f>ROUND(I212*H212,2)</f>
        <v>0</v>
      </c>
      <c r="K212" s="245" t="s">
        <v>148</v>
      </c>
      <c r="L212" s="44"/>
      <c r="M212" s="250" t="s">
        <v>1</v>
      </c>
      <c r="N212" s="251" t="s">
        <v>43</v>
      </c>
      <c r="O212" s="91"/>
      <c r="P212" s="252">
        <f>O212*H212</f>
        <v>0</v>
      </c>
      <c r="Q212" s="252">
        <v>0</v>
      </c>
      <c r="R212" s="252">
        <f>Q212*H212</f>
        <v>0</v>
      </c>
      <c r="S212" s="252">
        <v>0</v>
      </c>
      <c r="T212" s="25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4" t="s">
        <v>149</v>
      </c>
      <c r="AT212" s="254" t="s">
        <v>144</v>
      </c>
      <c r="AU212" s="254" t="s">
        <v>89</v>
      </c>
      <c r="AY212" s="17" t="s">
        <v>142</v>
      </c>
      <c r="BE212" s="255">
        <f>IF(N212="základní",J212,0)</f>
        <v>0</v>
      </c>
      <c r="BF212" s="255">
        <f>IF(N212="snížená",J212,0)</f>
        <v>0</v>
      </c>
      <c r="BG212" s="255">
        <f>IF(N212="zákl. přenesená",J212,0)</f>
        <v>0</v>
      </c>
      <c r="BH212" s="255">
        <f>IF(N212="sníž. přenesená",J212,0)</f>
        <v>0</v>
      </c>
      <c r="BI212" s="255">
        <f>IF(N212="nulová",J212,0)</f>
        <v>0</v>
      </c>
      <c r="BJ212" s="17" t="s">
        <v>86</v>
      </c>
      <c r="BK212" s="255">
        <f>ROUND(I212*H212,2)</f>
        <v>0</v>
      </c>
      <c r="BL212" s="17" t="s">
        <v>149</v>
      </c>
      <c r="BM212" s="254" t="s">
        <v>322</v>
      </c>
    </row>
    <row r="213" spans="1:51" s="13" customFormat="1" ht="12">
      <c r="A213" s="13"/>
      <c r="B213" s="256"/>
      <c r="C213" s="257"/>
      <c r="D213" s="258" t="s">
        <v>151</v>
      </c>
      <c r="E213" s="259" t="s">
        <v>1</v>
      </c>
      <c r="F213" s="260" t="s">
        <v>323</v>
      </c>
      <c r="G213" s="257"/>
      <c r="H213" s="261">
        <v>380</v>
      </c>
      <c r="I213" s="262"/>
      <c r="J213" s="257"/>
      <c r="K213" s="257"/>
      <c r="L213" s="263"/>
      <c r="M213" s="264"/>
      <c r="N213" s="265"/>
      <c r="O213" s="265"/>
      <c r="P213" s="265"/>
      <c r="Q213" s="265"/>
      <c r="R213" s="265"/>
      <c r="S213" s="265"/>
      <c r="T213" s="26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7" t="s">
        <v>151</v>
      </c>
      <c r="AU213" s="267" t="s">
        <v>89</v>
      </c>
      <c r="AV213" s="13" t="s">
        <v>89</v>
      </c>
      <c r="AW213" s="13" t="s">
        <v>33</v>
      </c>
      <c r="AX213" s="13" t="s">
        <v>86</v>
      </c>
      <c r="AY213" s="267" t="s">
        <v>142</v>
      </c>
    </row>
    <row r="214" spans="1:65" s="2" customFormat="1" ht="60" customHeight="1">
      <c r="A214" s="38"/>
      <c r="B214" s="39"/>
      <c r="C214" s="243" t="s">
        <v>324</v>
      </c>
      <c r="D214" s="243" t="s">
        <v>144</v>
      </c>
      <c r="E214" s="244" t="s">
        <v>325</v>
      </c>
      <c r="F214" s="245" t="s">
        <v>326</v>
      </c>
      <c r="G214" s="246" t="s">
        <v>172</v>
      </c>
      <c r="H214" s="247">
        <v>2935</v>
      </c>
      <c r="I214" s="248"/>
      <c r="J214" s="249">
        <f>ROUND(I214*H214,2)</f>
        <v>0</v>
      </c>
      <c r="K214" s="245" t="s">
        <v>148</v>
      </c>
      <c r="L214" s="44"/>
      <c r="M214" s="250" t="s">
        <v>1</v>
      </c>
      <c r="N214" s="251" t="s">
        <v>43</v>
      </c>
      <c r="O214" s="91"/>
      <c r="P214" s="252">
        <f>O214*H214</f>
        <v>0</v>
      </c>
      <c r="Q214" s="252">
        <v>0</v>
      </c>
      <c r="R214" s="252">
        <f>Q214*H214</f>
        <v>0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149</v>
      </c>
      <c r="AT214" s="254" t="s">
        <v>144</v>
      </c>
      <c r="AU214" s="254" t="s">
        <v>89</v>
      </c>
      <c r="AY214" s="17" t="s">
        <v>142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86</v>
      </c>
      <c r="BK214" s="255">
        <f>ROUND(I214*H214,2)</f>
        <v>0</v>
      </c>
      <c r="BL214" s="17" t="s">
        <v>149</v>
      </c>
      <c r="BM214" s="254" t="s">
        <v>327</v>
      </c>
    </row>
    <row r="215" spans="1:51" s="13" customFormat="1" ht="12">
      <c r="A215" s="13"/>
      <c r="B215" s="256"/>
      <c r="C215" s="257"/>
      <c r="D215" s="258" t="s">
        <v>151</v>
      </c>
      <c r="E215" s="259" t="s">
        <v>1</v>
      </c>
      <c r="F215" s="260" t="s">
        <v>328</v>
      </c>
      <c r="G215" s="257"/>
      <c r="H215" s="261">
        <v>2935</v>
      </c>
      <c r="I215" s="262"/>
      <c r="J215" s="257"/>
      <c r="K215" s="257"/>
      <c r="L215" s="263"/>
      <c r="M215" s="264"/>
      <c r="N215" s="265"/>
      <c r="O215" s="265"/>
      <c r="P215" s="265"/>
      <c r="Q215" s="265"/>
      <c r="R215" s="265"/>
      <c r="S215" s="265"/>
      <c r="T215" s="26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7" t="s">
        <v>151</v>
      </c>
      <c r="AU215" s="267" t="s">
        <v>89</v>
      </c>
      <c r="AV215" s="13" t="s">
        <v>89</v>
      </c>
      <c r="AW215" s="13" t="s">
        <v>33</v>
      </c>
      <c r="AX215" s="13" t="s">
        <v>86</v>
      </c>
      <c r="AY215" s="267" t="s">
        <v>142</v>
      </c>
    </row>
    <row r="216" spans="1:65" s="2" customFormat="1" ht="60" customHeight="1">
      <c r="A216" s="38"/>
      <c r="B216" s="39"/>
      <c r="C216" s="243" t="s">
        <v>329</v>
      </c>
      <c r="D216" s="243" t="s">
        <v>144</v>
      </c>
      <c r="E216" s="244" t="s">
        <v>325</v>
      </c>
      <c r="F216" s="245" t="s">
        <v>326</v>
      </c>
      <c r="G216" s="246" t="s">
        <v>172</v>
      </c>
      <c r="H216" s="247">
        <v>3800</v>
      </c>
      <c r="I216" s="248"/>
      <c r="J216" s="249">
        <f>ROUND(I216*H216,2)</f>
        <v>0</v>
      </c>
      <c r="K216" s="245" t="s">
        <v>148</v>
      </c>
      <c r="L216" s="44"/>
      <c r="M216" s="250" t="s">
        <v>1</v>
      </c>
      <c r="N216" s="251" t="s">
        <v>43</v>
      </c>
      <c r="O216" s="91"/>
      <c r="P216" s="252">
        <f>O216*H216</f>
        <v>0</v>
      </c>
      <c r="Q216" s="252">
        <v>0</v>
      </c>
      <c r="R216" s="252">
        <f>Q216*H216</f>
        <v>0</v>
      </c>
      <c r="S216" s="252">
        <v>0</v>
      </c>
      <c r="T216" s="25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4" t="s">
        <v>149</v>
      </c>
      <c r="AT216" s="254" t="s">
        <v>144</v>
      </c>
      <c r="AU216" s="254" t="s">
        <v>89</v>
      </c>
      <c r="AY216" s="17" t="s">
        <v>142</v>
      </c>
      <c r="BE216" s="255">
        <f>IF(N216="základní",J216,0)</f>
        <v>0</v>
      </c>
      <c r="BF216" s="255">
        <f>IF(N216="snížená",J216,0)</f>
        <v>0</v>
      </c>
      <c r="BG216" s="255">
        <f>IF(N216="zákl. přenesená",J216,0)</f>
        <v>0</v>
      </c>
      <c r="BH216" s="255">
        <f>IF(N216="sníž. přenesená",J216,0)</f>
        <v>0</v>
      </c>
      <c r="BI216" s="255">
        <f>IF(N216="nulová",J216,0)</f>
        <v>0</v>
      </c>
      <c r="BJ216" s="17" t="s">
        <v>86</v>
      </c>
      <c r="BK216" s="255">
        <f>ROUND(I216*H216,2)</f>
        <v>0</v>
      </c>
      <c r="BL216" s="17" t="s">
        <v>149</v>
      </c>
      <c r="BM216" s="254" t="s">
        <v>330</v>
      </c>
    </row>
    <row r="217" spans="1:51" s="13" customFormat="1" ht="12">
      <c r="A217" s="13"/>
      <c r="B217" s="256"/>
      <c r="C217" s="257"/>
      <c r="D217" s="258" t="s">
        <v>151</v>
      </c>
      <c r="E217" s="259" t="s">
        <v>1</v>
      </c>
      <c r="F217" s="260" t="s">
        <v>331</v>
      </c>
      <c r="G217" s="257"/>
      <c r="H217" s="261">
        <v>3800</v>
      </c>
      <c r="I217" s="262"/>
      <c r="J217" s="257"/>
      <c r="K217" s="257"/>
      <c r="L217" s="263"/>
      <c r="M217" s="264"/>
      <c r="N217" s="265"/>
      <c r="O217" s="265"/>
      <c r="P217" s="265"/>
      <c r="Q217" s="265"/>
      <c r="R217" s="265"/>
      <c r="S217" s="265"/>
      <c r="T217" s="26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7" t="s">
        <v>151</v>
      </c>
      <c r="AU217" s="267" t="s">
        <v>89</v>
      </c>
      <c r="AV217" s="13" t="s">
        <v>89</v>
      </c>
      <c r="AW217" s="13" t="s">
        <v>33</v>
      </c>
      <c r="AX217" s="13" t="s">
        <v>86</v>
      </c>
      <c r="AY217" s="267" t="s">
        <v>142</v>
      </c>
    </row>
    <row r="218" spans="1:65" s="2" customFormat="1" ht="36" customHeight="1">
      <c r="A218" s="38"/>
      <c r="B218" s="39"/>
      <c r="C218" s="243" t="s">
        <v>332</v>
      </c>
      <c r="D218" s="243" t="s">
        <v>144</v>
      </c>
      <c r="E218" s="244" t="s">
        <v>333</v>
      </c>
      <c r="F218" s="245" t="s">
        <v>334</v>
      </c>
      <c r="G218" s="246" t="s">
        <v>172</v>
      </c>
      <c r="H218" s="247">
        <v>25.5</v>
      </c>
      <c r="I218" s="248"/>
      <c r="J218" s="249">
        <f>ROUND(I218*H218,2)</f>
        <v>0</v>
      </c>
      <c r="K218" s="245" t="s">
        <v>148</v>
      </c>
      <c r="L218" s="44"/>
      <c r="M218" s="250" t="s">
        <v>1</v>
      </c>
      <c r="N218" s="251" t="s">
        <v>43</v>
      </c>
      <c r="O218" s="91"/>
      <c r="P218" s="252">
        <f>O218*H218</f>
        <v>0</v>
      </c>
      <c r="Q218" s="252">
        <v>0</v>
      </c>
      <c r="R218" s="252">
        <f>Q218*H218</f>
        <v>0</v>
      </c>
      <c r="S218" s="252">
        <v>0</v>
      </c>
      <c r="T218" s="25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4" t="s">
        <v>149</v>
      </c>
      <c r="AT218" s="254" t="s">
        <v>144</v>
      </c>
      <c r="AU218" s="254" t="s">
        <v>89</v>
      </c>
      <c r="AY218" s="17" t="s">
        <v>142</v>
      </c>
      <c r="BE218" s="255">
        <f>IF(N218="základní",J218,0)</f>
        <v>0</v>
      </c>
      <c r="BF218" s="255">
        <f>IF(N218="snížená",J218,0)</f>
        <v>0</v>
      </c>
      <c r="BG218" s="255">
        <f>IF(N218="zákl. přenesená",J218,0)</f>
        <v>0</v>
      </c>
      <c r="BH218" s="255">
        <f>IF(N218="sníž. přenesená",J218,0)</f>
        <v>0</v>
      </c>
      <c r="BI218" s="255">
        <f>IF(N218="nulová",J218,0)</f>
        <v>0</v>
      </c>
      <c r="BJ218" s="17" t="s">
        <v>86</v>
      </c>
      <c r="BK218" s="255">
        <f>ROUND(I218*H218,2)</f>
        <v>0</v>
      </c>
      <c r="BL218" s="17" t="s">
        <v>149</v>
      </c>
      <c r="BM218" s="254" t="s">
        <v>335</v>
      </c>
    </row>
    <row r="219" spans="1:51" s="13" customFormat="1" ht="12">
      <c r="A219" s="13"/>
      <c r="B219" s="256"/>
      <c r="C219" s="257"/>
      <c r="D219" s="258" t="s">
        <v>151</v>
      </c>
      <c r="E219" s="259" t="s">
        <v>1</v>
      </c>
      <c r="F219" s="260" t="s">
        <v>315</v>
      </c>
      <c r="G219" s="257"/>
      <c r="H219" s="261">
        <v>25.5</v>
      </c>
      <c r="I219" s="262"/>
      <c r="J219" s="257"/>
      <c r="K219" s="257"/>
      <c r="L219" s="263"/>
      <c r="M219" s="264"/>
      <c r="N219" s="265"/>
      <c r="O219" s="265"/>
      <c r="P219" s="265"/>
      <c r="Q219" s="265"/>
      <c r="R219" s="265"/>
      <c r="S219" s="265"/>
      <c r="T219" s="26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7" t="s">
        <v>151</v>
      </c>
      <c r="AU219" s="267" t="s">
        <v>89</v>
      </c>
      <c r="AV219" s="13" t="s">
        <v>89</v>
      </c>
      <c r="AW219" s="13" t="s">
        <v>33</v>
      </c>
      <c r="AX219" s="13" t="s">
        <v>86</v>
      </c>
      <c r="AY219" s="267" t="s">
        <v>142</v>
      </c>
    </row>
    <row r="220" spans="1:65" s="2" customFormat="1" ht="36" customHeight="1">
      <c r="A220" s="38"/>
      <c r="B220" s="39"/>
      <c r="C220" s="243" t="s">
        <v>336</v>
      </c>
      <c r="D220" s="243" t="s">
        <v>144</v>
      </c>
      <c r="E220" s="244" t="s">
        <v>337</v>
      </c>
      <c r="F220" s="245" t="s">
        <v>338</v>
      </c>
      <c r="G220" s="246" t="s">
        <v>172</v>
      </c>
      <c r="H220" s="247">
        <v>1000</v>
      </c>
      <c r="I220" s="248"/>
      <c r="J220" s="249">
        <f>ROUND(I220*H220,2)</f>
        <v>0</v>
      </c>
      <c r="K220" s="245" t="s">
        <v>148</v>
      </c>
      <c r="L220" s="44"/>
      <c r="M220" s="250" t="s">
        <v>1</v>
      </c>
      <c r="N220" s="251" t="s">
        <v>43</v>
      </c>
      <c r="O220" s="91"/>
      <c r="P220" s="252">
        <f>O220*H220</f>
        <v>0</v>
      </c>
      <c r="Q220" s="252">
        <v>0</v>
      </c>
      <c r="R220" s="252">
        <f>Q220*H220</f>
        <v>0</v>
      </c>
      <c r="S220" s="252">
        <v>0</v>
      </c>
      <c r="T220" s="25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4" t="s">
        <v>149</v>
      </c>
      <c r="AT220" s="254" t="s">
        <v>144</v>
      </c>
      <c r="AU220" s="254" t="s">
        <v>89</v>
      </c>
      <c r="AY220" s="17" t="s">
        <v>142</v>
      </c>
      <c r="BE220" s="255">
        <f>IF(N220="základní",J220,0)</f>
        <v>0</v>
      </c>
      <c r="BF220" s="255">
        <f>IF(N220="snížená",J220,0)</f>
        <v>0</v>
      </c>
      <c r="BG220" s="255">
        <f>IF(N220="zákl. přenesená",J220,0)</f>
        <v>0</v>
      </c>
      <c r="BH220" s="255">
        <f>IF(N220="sníž. přenesená",J220,0)</f>
        <v>0</v>
      </c>
      <c r="BI220" s="255">
        <f>IF(N220="nulová",J220,0)</f>
        <v>0</v>
      </c>
      <c r="BJ220" s="17" t="s">
        <v>86</v>
      </c>
      <c r="BK220" s="255">
        <f>ROUND(I220*H220,2)</f>
        <v>0</v>
      </c>
      <c r="BL220" s="17" t="s">
        <v>149</v>
      </c>
      <c r="BM220" s="254" t="s">
        <v>339</v>
      </c>
    </row>
    <row r="221" spans="1:51" s="13" customFormat="1" ht="12">
      <c r="A221" s="13"/>
      <c r="B221" s="256"/>
      <c r="C221" s="257"/>
      <c r="D221" s="258" t="s">
        <v>151</v>
      </c>
      <c r="E221" s="259" t="s">
        <v>1</v>
      </c>
      <c r="F221" s="260" t="s">
        <v>340</v>
      </c>
      <c r="G221" s="257"/>
      <c r="H221" s="261">
        <v>1000</v>
      </c>
      <c r="I221" s="262"/>
      <c r="J221" s="257"/>
      <c r="K221" s="257"/>
      <c r="L221" s="263"/>
      <c r="M221" s="264"/>
      <c r="N221" s="265"/>
      <c r="O221" s="265"/>
      <c r="P221" s="265"/>
      <c r="Q221" s="265"/>
      <c r="R221" s="265"/>
      <c r="S221" s="265"/>
      <c r="T221" s="26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7" t="s">
        <v>151</v>
      </c>
      <c r="AU221" s="267" t="s">
        <v>89</v>
      </c>
      <c r="AV221" s="13" t="s">
        <v>89</v>
      </c>
      <c r="AW221" s="13" t="s">
        <v>33</v>
      </c>
      <c r="AX221" s="13" t="s">
        <v>86</v>
      </c>
      <c r="AY221" s="267" t="s">
        <v>142</v>
      </c>
    </row>
    <row r="222" spans="1:65" s="2" customFormat="1" ht="48" customHeight="1">
      <c r="A222" s="38"/>
      <c r="B222" s="39"/>
      <c r="C222" s="243" t="s">
        <v>341</v>
      </c>
      <c r="D222" s="243" t="s">
        <v>144</v>
      </c>
      <c r="E222" s="244" t="s">
        <v>342</v>
      </c>
      <c r="F222" s="245" t="s">
        <v>343</v>
      </c>
      <c r="G222" s="246" t="s">
        <v>172</v>
      </c>
      <c r="H222" s="247">
        <v>4.14</v>
      </c>
      <c r="I222" s="248"/>
      <c r="J222" s="249">
        <f>ROUND(I222*H222,2)</f>
        <v>0</v>
      </c>
      <c r="K222" s="245" t="s">
        <v>148</v>
      </c>
      <c r="L222" s="44"/>
      <c r="M222" s="250" t="s">
        <v>1</v>
      </c>
      <c r="N222" s="251" t="s">
        <v>43</v>
      </c>
      <c r="O222" s="91"/>
      <c r="P222" s="252">
        <f>O222*H222</f>
        <v>0</v>
      </c>
      <c r="Q222" s="252">
        <v>0</v>
      </c>
      <c r="R222" s="252">
        <f>Q222*H222</f>
        <v>0</v>
      </c>
      <c r="S222" s="252">
        <v>0</v>
      </c>
      <c r="T222" s="25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4" t="s">
        <v>149</v>
      </c>
      <c r="AT222" s="254" t="s">
        <v>144</v>
      </c>
      <c r="AU222" s="254" t="s">
        <v>89</v>
      </c>
      <c r="AY222" s="17" t="s">
        <v>142</v>
      </c>
      <c r="BE222" s="255">
        <f>IF(N222="základní",J222,0)</f>
        <v>0</v>
      </c>
      <c r="BF222" s="255">
        <f>IF(N222="snížená",J222,0)</f>
        <v>0</v>
      </c>
      <c r="BG222" s="255">
        <f>IF(N222="zákl. přenesená",J222,0)</f>
        <v>0</v>
      </c>
      <c r="BH222" s="255">
        <f>IF(N222="sníž. přenesená",J222,0)</f>
        <v>0</v>
      </c>
      <c r="BI222" s="255">
        <f>IF(N222="nulová",J222,0)</f>
        <v>0</v>
      </c>
      <c r="BJ222" s="17" t="s">
        <v>86</v>
      </c>
      <c r="BK222" s="255">
        <f>ROUND(I222*H222,2)</f>
        <v>0</v>
      </c>
      <c r="BL222" s="17" t="s">
        <v>149</v>
      </c>
      <c r="BM222" s="254" t="s">
        <v>344</v>
      </c>
    </row>
    <row r="223" spans="1:51" s="13" customFormat="1" ht="12">
      <c r="A223" s="13"/>
      <c r="B223" s="256"/>
      <c r="C223" s="257"/>
      <c r="D223" s="258" t="s">
        <v>151</v>
      </c>
      <c r="E223" s="259" t="s">
        <v>1</v>
      </c>
      <c r="F223" s="260" t="s">
        <v>345</v>
      </c>
      <c r="G223" s="257"/>
      <c r="H223" s="261">
        <v>4.14</v>
      </c>
      <c r="I223" s="262"/>
      <c r="J223" s="257"/>
      <c r="K223" s="257"/>
      <c r="L223" s="263"/>
      <c r="M223" s="264"/>
      <c r="N223" s="265"/>
      <c r="O223" s="265"/>
      <c r="P223" s="265"/>
      <c r="Q223" s="265"/>
      <c r="R223" s="265"/>
      <c r="S223" s="265"/>
      <c r="T223" s="26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7" t="s">
        <v>151</v>
      </c>
      <c r="AU223" s="267" t="s">
        <v>89</v>
      </c>
      <c r="AV223" s="13" t="s">
        <v>89</v>
      </c>
      <c r="AW223" s="13" t="s">
        <v>33</v>
      </c>
      <c r="AX223" s="13" t="s">
        <v>86</v>
      </c>
      <c r="AY223" s="267" t="s">
        <v>142</v>
      </c>
    </row>
    <row r="224" spans="1:65" s="2" customFormat="1" ht="60" customHeight="1">
      <c r="A224" s="38"/>
      <c r="B224" s="39"/>
      <c r="C224" s="243" t="s">
        <v>346</v>
      </c>
      <c r="D224" s="243" t="s">
        <v>144</v>
      </c>
      <c r="E224" s="244" t="s">
        <v>347</v>
      </c>
      <c r="F224" s="245" t="s">
        <v>348</v>
      </c>
      <c r="G224" s="246" t="s">
        <v>172</v>
      </c>
      <c r="H224" s="247">
        <v>690</v>
      </c>
      <c r="I224" s="248"/>
      <c r="J224" s="249">
        <f>ROUND(I224*H224,2)</f>
        <v>0</v>
      </c>
      <c r="K224" s="245" t="s">
        <v>1</v>
      </c>
      <c r="L224" s="44"/>
      <c r="M224" s="250" t="s">
        <v>1</v>
      </c>
      <c r="N224" s="251" t="s">
        <v>43</v>
      </c>
      <c r="O224" s="91"/>
      <c r="P224" s="252">
        <f>O224*H224</f>
        <v>0</v>
      </c>
      <c r="Q224" s="252">
        <v>0</v>
      </c>
      <c r="R224" s="252">
        <f>Q224*H224</f>
        <v>0</v>
      </c>
      <c r="S224" s="252">
        <v>0</v>
      </c>
      <c r="T224" s="25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4" t="s">
        <v>149</v>
      </c>
      <c r="AT224" s="254" t="s">
        <v>144</v>
      </c>
      <c r="AU224" s="254" t="s">
        <v>89</v>
      </c>
      <c r="AY224" s="17" t="s">
        <v>142</v>
      </c>
      <c r="BE224" s="255">
        <f>IF(N224="základní",J224,0)</f>
        <v>0</v>
      </c>
      <c r="BF224" s="255">
        <f>IF(N224="snížená",J224,0)</f>
        <v>0</v>
      </c>
      <c r="BG224" s="255">
        <f>IF(N224="zákl. přenesená",J224,0)</f>
        <v>0</v>
      </c>
      <c r="BH224" s="255">
        <f>IF(N224="sníž. přenesená",J224,0)</f>
        <v>0</v>
      </c>
      <c r="BI224" s="255">
        <f>IF(N224="nulová",J224,0)</f>
        <v>0</v>
      </c>
      <c r="BJ224" s="17" t="s">
        <v>86</v>
      </c>
      <c r="BK224" s="255">
        <f>ROUND(I224*H224,2)</f>
        <v>0</v>
      </c>
      <c r="BL224" s="17" t="s">
        <v>149</v>
      </c>
      <c r="BM224" s="254" t="s">
        <v>349</v>
      </c>
    </row>
    <row r="225" spans="1:51" s="13" customFormat="1" ht="12">
      <c r="A225" s="13"/>
      <c r="B225" s="256"/>
      <c r="C225" s="257"/>
      <c r="D225" s="258" t="s">
        <v>151</v>
      </c>
      <c r="E225" s="259" t="s">
        <v>1</v>
      </c>
      <c r="F225" s="260" t="s">
        <v>350</v>
      </c>
      <c r="G225" s="257"/>
      <c r="H225" s="261">
        <v>1380</v>
      </c>
      <c r="I225" s="262"/>
      <c r="J225" s="257"/>
      <c r="K225" s="257"/>
      <c r="L225" s="263"/>
      <c r="M225" s="264"/>
      <c r="N225" s="265"/>
      <c r="O225" s="265"/>
      <c r="P225" s="265"/>
      <c r="Q225" s="265"/>
      <c r="R225" s="265"/>
      <c r="S225" s="265"/>
      <c r="T225" s="26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7" t="s">
        <v>151</v>
      </c>
      <c r="AU225" s="267" t="s">
        <v>89</v>
      </c>
      <c r="AV225" s="13" t="s">
        <v>89</v>
      </c>
      <c r="AW225" s="13" t="s">
        <v>33</v>
      </c>
      <c r="AX225" s="13" t="s">
        <v>78</v>
      </c>
      <c r="AY225" s="267" t="s">
        <v>142</v>
      </c>
    </row>
    <row r="226" spans="1:51" s="13" customFormat="1" ht="12">
      <c r="A226" s="13"/>
      <c r="B226" s="256"/>
      <c r="C226" s="257"/>
      <c r="D226" s="258" t="s">
        <v>151</v>
      </c>
      <c r="E226" s="259" t="s">
        <v>1</v>
      </c>
      <c r="F226" s="260" t="s">
        <v>351</v>
      </c>
      <c r="G226" s="257"/>
      <c r="H226" s="261">
        <v>-690</v>
      </c>
      <c r="I226" s="262"/>
      <c r="J226" s="257"/>
      <c r="K226" s="257"/>
      <c r="L226" s="263"/>
      <c r="M226" s="264"/>
      <c r="N226" s="265"/>
      <c r="O226" s="265"/>
      <c r="P226" s="265"/>
      <c r="Q226" s="265"/>
      <c r="R226" s="265"/>
      <c r="S226" s="265"/>
      <c r="T226" s="26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7" t="s">
        <v>151</v>
      </c>
      <c r="AU226" s="267" t="s">
        <v>89</v>
      </c>
      <c r="AV226" s="13" t="s">
        <v>89</v>
      </c>
      <c r="AW226" s="13" t="s">
        <v>33</v>
      </c>
      <c r="AX226" s="13" t="s">
        <v>78</v>
      </c>
      <c r="AY226" s="267" t="s">
        <v>142</v>
      </c>
    </row>
    <row r="227" spans="1:51" s="15" customFormat="1" ht="12">
      <c r="A227" s="15"/>
      <c r="B227" s="278"/>
      <c r="C227" s="279"/>
      <c r="D227" s="258" t="s">
        <v>151</v>
      </c>
      <c r="E227" s="280" t="s">
        <v>1</v>
      </c>
      <c r="F227" s="281" t="s">
        <v>180</v>
      </c>
      <c r="G227" s="279"/>
      <c r="H227" s="282">
        <v>690</v>
      </c>
      <c r="I227" s="283"/>
      <c r="J227" s="279"/>
      <c r="K227" s="279"/>
      <c r="L227" s="284"/>
      <c r="M227" s="285"/>
      <c r="N227" s="286"/>
      <c r="O227" s="286"/>
      <c r="P227" s="286"/>
      <c r="Q227" s="286"/>
      <c r="R227" s="286"/>
      <c r="S227" s="286"/>
      <c r="T227" s="287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88" t="s">
        <v>151</v>
      </c>
      <c r="AU227" s="288" t="s">
        <v>89</v>
      </c>
      <c r="AV227" s="15" t="s">
        <v>149</v>
      </c>
      <c r="AW227" s="15" t="s">
        <v>33</v>
      </c>
      <c r="AX227" s="15" t="s">
        <v>86</v>
      </c>
      <c r="AY227" s="288" t="s">
        <v>142</v>
      </c>
    </row>
    <row r="228" spans="1:65" s="2" customFormat="1" ht="24" customHeight="1">
      <c r="A228" s="38"/>
      <c r="B228" s="39"/>
      <c r="C228" s="243" t="s">
        <v>352</v>
      </c>
      <c r="D228" s="243" t="s">
        <v>144</v>
      </c>
      <c r="E228" s="244" t="s">
        <v>353</v>
      </c>
      <c r="F228" s="245" t="s">
        <v>354</v>
      </c>
      <c r="G228" s="246" t="s">
        <v>292</v>
      </c>
      <c r="H228" s="247">
        <v>621</v>
      </c>
      <c r="I228" s="248"/>
      <c r="J228" s="249">
        <f>ROUND(I228*H228,2)</f>
        <v>0</v>
      </c>
      <c r="K228" s="245" t="s">
        <v>148</v>
      </c>
      <c r="L228" s="44"/>
      <c r="M228" s="250" t="s">
        <v>1</v>
      </c>
      <c r="N228" s="251" t="s">
        <v>43</v>
      </c>
      <c r="O228" s="91"/>
      <c r="P228" s="252">
        <f>O228*H228</f>
        <v>0</v>
      </c>
      <c r="Q228" s="252">
        <v>0</v>
      </c>
      <c r="R228" s="252">
        <f>Q228*H228</f>
        <v>0</v>
      </c>
      <c r="S228" s="252">
        <v>0</v>
      </c>
      <c r="T228" s="25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4" t="s">
        <v>149</v>
      </c>
      <c r="AT228" s="254" t="s">
        <v>144</v>
      </c>
      <c r="AU228" s="254" t="s">
        <v>89</v>
      </c>
      <c r="AY228" s="17" t="s">
        <v>142</v>
      </c>
      <c r="BE228" s="255">
        <f>IF(N228="základní",J228,0)</f>
        <v>0</v>
      </c>
      <c r="BF228" s="255">
        <f>IF(N228="snížená",J228,0)</f>
        <v>0</v>
      </c>
      <c r="BG228" s="255">
        <f>IF(N228="zákl. přenesená",J228,0)</f>
        <v>0</v>
      </c>
      <c r="BH228" s="255">
        <f>IF(N228="sníž. přenesená",J228,0)</f>
        <v>0</v>
      </c>
      <c r="BI228" s="255">
        <f>IF(N228="nulová",J228,0)</f>
        <v>0</v>
      </c>
      <c r="BJ228" s="17" t="s">
        <v>86</v>
      </c>
      <c r="BK228" s="255">
        <f>ROUND(I228*H228,2)</f>
        <v>0</v>
      </c>
      <c r="BL228" s="17" t="s">
        <v>149</v>
      </c>
      <c r="BM228" s="254" t="s">
        <v>355</v>
      </c>
    </row>
    <row r="229" spans="1:51" s="14" customFormat="1" ht="12">
      <c r="A229" s="14"/>
      <c r="B229" s="268"/>
      <c r="C229" s="269"/>
      <c r="D229" s="258" t="s">
        <v>151</v>
      </c>
      <c r="E229" s="270" t="s">
        <v>1</v>
      </c>
      <c r="F229" s="271" t="s">
        <v>356</v>
      </c>
      <c r="G229" s="269"/>
      <c r="H229" s="270" t="s">
        <v>1</v>
      </c>
      <c r="I229" s="272"/>
      <c r="J229" s="269"/>
      <c r="K229" s="269"/>
      <c r="L229" s="273"/>
      <c r="M229" s="274"/>
      <c r="N229" s="275"/>
      <c r="O229" s="275"/>
      <c r="P229" s="275"/>
      <c r="Q229" s="275"/>
      <c r="R229" s="275"/>
      <c r="S229" s="275"/>
      <c r="T229" s="27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7" t="s">
        <v>151</v>
      </c>
      <c r="AU229" s="277" t="s">
        <v>89</v>
      </c>
      <c r="AV229" s="14" t="s">
        <v>86</v>
      </c>
      <c r="AW229" s="14" t="s">
        <v>33</v>
      </c>
      <c r="AX229" s="14" t="s">
        <v>78</v>
      </c>
      <c r="AY229" s="277" t="s">
        <v>142</v>
      </c>
    </row>
    <row r="230" spans="1:51" s="13" customFormat="1" ht="12">
      <c r="A230" s="13"/>
      <c r="B230" s="256"/>
      <c r="C230" s="257"/>
      <c r="D230" s="258" t="s">
        <v>151</v>
      </c>
      <c r="E230" s="259" t="s">
        <v>1</v>
      </c>
      <c r="F230" s="260" t="s">
        <v>357</v>
      </c>
      <c r="G230" s="257"/>
      <c r="H230" s="261">
        <v>621</v>
      </c>
      <c r="I230" s="262"/>
      <c r="J230" s="257"/>
      <c r="K230" s="257"/>
      <c r="L230" s="263"/>
      <c r="M230" s="264"/>
      <c r="N230" s="265"/>
      <c r="O230" s="265"/>
      <c r="P230" s="265"/>
      <c r="Q230" s="265"/>
      <c r="R230" s="265"/>
      <c r="S230" s="265"/>
      <c r="T230" s="26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7" t="s">
        <v>151</v>
      </c>
      <c r="AU230" s="267" t="s">
        <v>89</v>
      </c>
      <c r="AV230" s="13" t="s">
        <v>89</v>
      </c>
      <c r="AW230" s="13" t="s">
        <v>33</v>
      </c>
      <c r="AX230" s="13" t="s">
        <v>86</v>
      </c>
      <c r="AY230" s="267" t="s">
        <v>142</v>
      </c>
    </row>
    <row r="231" spans="1:65" s="2" customFormat="1" ht="36" customHeight="1">
      <c r="A231" s="38"/>
      <c r="B231" s="39"/>
      <c r="C231" s="243" t="s">
        <v>358</v>
      </c>
      <c r="D231" s="243" t="s">
        <v>144</v>
      </c>
      <c r="E231" s="244" t="s">
        <v>359</v>
      </c>
      <c r="F231" s="245" t="s">
        <v>360</v>
      </c>
      <c r="G231" s="246" t="s">
        <v>225</v>
      </c>
      <c r="H231" s="247">
        <v>684</v>
      </c>
      <c r="I231" s="248"/>
      <c r="J231" s="249">
        <f>ROUND(I231*H231,2)</f>
        <v>0</v>
      </c>
      <c r="K231" s="245" t="s">
        <v>148</v>
      </c>
      <c r="L231" s="44"/>
      <c r="M231" s="250" t="s">
        <v>1</v>
      </c>
      <c r="N231" s="251" t="s">
        <v>43</v>
      </c>
      <c r="O231" s="91"/>
      <c r="P231" s="252">
        <f>O231*H231</f>
        <v>0</v>
      </c>
      <c r="Q231" s="252">
        <v>0</v>
      </c>
      <c r="R231" s="252">
        <f>Q231*H231</f>
        <v>0</v>
      </c>
      <c r="S231" s="252">
        <v>0</v>
      </c>
      <c r="T231" s="25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4" t="s">
        <v>149</v>
      </c>
      <c r="AT231" s="254" t="s">
        <v>144</v>
      </c>
      <c r="AU231" s="254" t="s">
        <v>89</v>
      </c>
      <c r="AY231" s="17" t="s">
        <v>142</v>
      </c>
      <c r="BE231" s="255">
        <f>IF(N231="základní",J231,0)</f>
        <v>0</v>
      </c>
      <c r="BF231" s="255">
        <f>IF(N231="snížená",J231,0)</f>
        <v>0</v>
      </c>
      <c r="BG231" s="255">
        <f>IF(N231="zákl. přenesená",J231,0)</f>
        <v>0</v>
      </c>
      <c r="BH231" s="255">
        <f>IF(N231="sníž. přenesená",J231,0)</f>
        <v>0</v>
      </c>
      <c r="BI231" s="255">
        <f>IF(N231="nulová",J231,0)</f>
        <v>0</v>
      </c>
      <c r="BJ231" s="17" t="s">
        <v>86</v>
      </c>
      <c r="BK231" s="255">
        <f>ROUND(I231*H231,2)</f>
        <v>0</v>
      </c>
      <c r="BL231" s="17" t="s">
        <v>149</v>
      </c>
      <c r="BM231" s="254" t="s">
        <v>361</v>
      </c>
    </row>
    <row r="232" spans="1:51" s="14" customFormat="1" ht="12">
      <c r="A232" s="14"/>
      <c r="B232" s="268"/>
      <c r="C232" s="269"/>
      <c r="D232" s="258" t="s">
        <v>151</v>
      </c>
      <c r="E232" s="270" t="s">
        <v>1</v>
      </c>
      <c r="F232" s="271" t="s">
        <v>362</v>
      </c>
      <c r="G232" s="269"/>
      <c r="H232" s="270" t="s">
        <v>1</v>
      </c>
      <c r="I232" s="272"/>
      <c r="J232" s="269"/>
      <c r="K232" s="269"/>
      <c r="L232" s="273"/>
      <c r="M232" s="274"/>
      <c r="N232" s="275"/>
      <c r="O232" s="275"/>
      <c r="P232" s="275"/>
      <c r="Q232" s="275"/>
      <c r="R232" s="275"/>
      <c r="S232" s="275"/>
      <c r="T232" s="27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7" t="s">
        <v>151</v>
      </c>
      <c r="AU232" s="277" t="s">
        <v>89</v>
      </c>
      <c r="AV232" s="14" t="s">
        <v>86</v>
      </c>
      <c r="AW232" s="14" t="s">
        <v>33</v>
      </c>
      <c r="AX232" s="14" t="s">
        <v>78</v>
      </c>
      <c r="AY232" s="277" t="s">
        <v>142</v>
      </c>
    </row>
    <row r="233" spans="1:51" s="13" customFormat="1" ht="12">
      <c r="A233" s="13"/>
      <c r="B233" s="256"/>
      <c r="C233" s="257"/>
      <c r="D233" s="258" t="s">
        <v>151</v>
      </c>
      <c r="E233" s="259" t="s">
        <v>1</v>
      </c>
      <c r="F233" s="260" t="s">
        <v>363</v>
      </c>
      <c r="G233" s="257"/>
      <c r="H233" s="261">
        <v>684</v>
      </c>
      <c r="I233" s="262"/>
      <c r="J233" s="257"/>
      <c r="K233" s="257"/>
      <c r="L233" s="263"/>
      <c r="M233" s="264"/>
      <c r="N233" s="265"/>
      <c r="O233" s="265"/>
      <c r="P233" s="265"/>
      <c r="Q233" s="265"/>
      <c r="R233" s="265"/>
      <c r="S233" s="265"/>
      <c r="T233" s="26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7" t="s">
        <v>151</v>
      </c>
      <c r="AU233" s="267" t="s">
        <v>89</v>
      </c>
      <c r="AV233" s="13" t="s">
        <v>89</v>
      </c>
      <c r="AW233" s="13" t="s">
        <v>33</v>
      </c>
      <c r="AX233" s="13" t="s">
        <v>86</v>
      </c>
      <c r="AY233" s="267" t="s">
        <v>142</v>
      </c>
    </row>
    <row r="234" spans="1:65" s="2" customFormat="1" ht="36" customHeight="1">
      <c r="A234" s="38"/>
      <c r="B234" s="39"/>
      <c r="C234" s="243" t="s">
        <v>364</v>
      </c>
      <c r="D234" s="243" t="s">
        <v>144</v>
      </c>
      <c r="E234" s="244" t="s">
        <v>365</v>
      </c>
      <c r="F234" s="245" t="s">
        <v>366</v>
      </c>
      <c r="G234" s="246" t="s">
        <v>172</v>
      </c>
      <c r="H234" s="247">
        <v>690</v>
      </c>
      <c r="I234" s="248"/>
      <c r="J234" s="249">
        <f>ROUND(I234*H234,2)</f>
        <v>0</v>
      </c>
      <c r="K234" s="245" t="s">
        <v>148</v>
      </c>
      <c r="L234" s="44"/>
      <c r="M234" s="250" t="s">
        <v>1</v>
      </c>
      <c r="N234" s="251" t="s">
        <v>43</v>
      </c>
      <c r="O234" s="91"/>
      <c r="P234" s="252">
        <f>O234*H234</f>
        <v>0</v>
      </c>
      <c r="Q234" s="252">
        <v>0</v>
      </c>
      <c r="R234" s="252">
        <f>Q234*H234</f>
        <v>0</v>
      </c>
      <c r="S234" s="252">
        <v>0</v>
      </c>
      <c r="T234" s="25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4" t="s">
        <v>149</v>
      </c>
      <c r="AT234" s="254" t="s">
        <v>144</v>
      </c>
      <c r="AU234" s="254" t="s">
        <v>89</v>
      </c>
      <c r="AY234" s="17" t="s">
        <v>142</v>
      </c>
      <c r="BE234" s="255">
        <f>IF(N234="základní",J234,0)</f>
        <v>0</v>
      </c>
      <c r="BF234" s="255">
        <f>IF(N234="snížená",J234,0)</f>
        <v>0</v>
      </c>
      <c r="BG234" s="255">
        <f>IF(N234="zákl. přenesená",J234,0)</f>
        <v>0</v>
      </c>
      <c r="BH234" s="255">
        <f>IF(N234="sníž. přenesená",J234,0)</f>
        <v>0</v>
      </c>
      <c r="BI234" s="255">
        <f>IF(N234="nulová",J234,0)</f>
        <v>0</v>
      </c>
      <c r="BJ234" s="17" t="s">
        <v>86</v>
      </c>
      <c r="BK234" s="255">
        <f>ROUND(I234*H234,2)</f>
        <v>0</v>
      </c>
      <c r="BL234" s="17" t="s">
        <v>149</v>
      </c>
      <c r="BM234" s="254" t="s">
        <v>367</v>
      </c>
    </row>
    <row r="235" spans="1:51" s="13" customFormat="1" ht="12">
      <c r="A235" s="13"/>
      <c r="B235" s="256"/>
      <c r="C235" s="257"/>
      <c r="D235" s="258" t="s">
        <v>151</v>
      </c>
      <c r="E235" s="259" t="s">
        <v>1</v>
      </c>
      <c r="F235" s="260" t="s">
        <v>368</v>
      </c>
      <c r="G235" s="257"/>
      <c r="H235" s="261">
        <v>1380</v>
      </c>
      <c r="I235" s="262"/>
      <c r="J235" s="257"/>
      <c r="K235" s="257"/>
      <c r="L235" s="263"/>
      <c r="M235" s="264"/>
      <c r="N235" s="265"/>
      <c r="O235" s="265"/>
      <c r="P235" s="265"/>
      <c r="Q235" s="265"/>
      <c r="R235" s="265"/>
      <c r="S235" s="265"/>
      <c r="T235" s="26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7" t="s">
        <v>151</v>
      </c>
      <c r="AU235" s="267" t="s">
        <v>89</v>
      </c>
      <c r="AV235" s="13" t="s">
        <v>89</v>
      </c>
      <c r="AW235" s="13" t="s">
        <v>33</v>
      </c>
      <c r="AX235" s="13" t="s">
        <v>78</v>
      </c>
      <c r="AY235" s="267" t="s">
        <v>142</v>
      </c>
    </row>
    <row r="236" spans="1:51" s="13" customFormat="1" ht="12">
      <c r="A236" s="13"/>
      <c r="B236" s="256"/>
      <c r="C236" s="257"/>
      <c r="D236" s="258" t="s">
        <v>151</v>
      </c>
      <c r="E236" s="259" t="s">
        <v>1</v>
      </c>
      <c r="F236" s="260" t="s">
        <v>369</v>
      </c>
      <c r="G236" s="257"/>
      <c r="H236" s="261">
        <v>-690</v>
      </c>
      <c r="I236" s="262"/>
      <c r="J236" s="257"/>
      <c r="K236" s="257"/>
      <c r="L236" s="263"/>
      <c r="M236" s="264"/>
      <c r="N236" s="265"/>
      <c r="O236" s="265"/>
      <c r="P236" s="265"/>
      <c r="Q236" s="265"/>
      <c r="R236" s="265"/>
      <c r="S236" s="265"/>
      <c r="T236" s="26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7" t="s">
        <v>151</v>
      </c>
      <c r="AU236" s="267" t="s">
        <v>89</v>
      </c>
      <c r="AV236" s="13" t="s">
        <v>89</v>
      </c>
      <c r="AW236" s="13" t="s">
        <v>33</v>
      </c>
      <c r="AX236" s="13" t="s">
        <v>78</v>
      </c>
      <c r="AY236" s="267" t="s">
        <v>142</v>
      </c>
    </row>
    <row r="237" spans="1:51" s="15" customFormat="1" ht="12">
      <c r="A237" s="15"/>
      <c r="B237" s="278"/>
      <c r="C237" s="279"/>
      <c r="D237" s="258" t="s">
        <v>151</v>
      </c>
      <c r="E237" s="280" t="s">
        <v>1</v>
      </c>
      <c r="F237" s="281" t="s">
        <v>180</v>
      </c>
      <c r="G237" s="279"/>
      <c r="H237" s="282">
        <v>690</v>
      </c>
      <c r="I237" s="283"/>
      <c r="J237" s="279"/>
      <c r="K237" s="279"/>
      <c r="L237" s="284"/>
      <c r="M237" s="285"/>
      <c r="N237" s="286"/>
      <c r="O237" s="286"/>
      <c r="P237" s="286"/>
      <c r="Q237" s="286"/>
      <c r="R237" s="286"/>
      <c r="S237" s="286"/>
      <c r="T237" s="287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88" t="s">
        <v>151</v>
      </c>
      <c r="AU237" s="288" t="s">
        <v>89</v>
      </c>
      <c r="AV237" s="15" t="s">
        <v>149</v>
      </c>
      <c r="AW237" s="15" t="s">
        <v>33</v>
      </c>
      <c r="AX237" s="15" t="s">
        <v>86</v>
      </c>
      <c r="AY237" s="288" t="s">
        <v>142</v>
      </c>
    </row>
    <row r="238" spans="1:65" s="2" customFormat="1" ht="48" customHeight="1">
      <c r="A238" s="38"/>
      <c r="B238" s="39"/>
      <c r="C238" s="243" t="s">
        <v>370</v>
      </c>
      <c r="D238" s="243" t="s">
        <v>144</v>
      </c>
      <c r="E238" s="244" t="s">
        <v>371</v>
      </c>
      <c r="F238" s="245" t="s">
        <v>372</v>
      </c>
      <c r="G238" s="246" t="s">
        <v>172</v>
      </c>
      <c r="H238" s="247">
        <v>0.18</v>
      </c>
      <c r="I238" s="248"/>
      <c r="J238" s="249">
        <f>ROUND(I238*H238,2)</f>
        <v>0</v>
      </c>
      <c r="K238" s="245" t="s">
        <v>148</v>
      </c>
      <c r="L238" s="44"/>
      <c r="M238" s="250" t="s">
        <v>1</v>
      </c>
      <c r="N238" s="251" t="s">
        <v>43</v>
      </c>
      <c r="O238" s="91"/>
      <c r="P238" s="252">
        <f>O238*H238</f>
        <v>0</v>
      </c>
      <c r="Q238" s="252">
        <v>0</v>
      </c>
      <c r="R238" s="252">
        <f>Q238*H238</f>
        <v>0</v>
      </c>
      <c r="S238" s="252">
        <v>0</v>
      </c>
      <c r="T238" s="25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4" t="s">
        <v>149</v>
      </c>
      <c r="AT238" s="254" t="s">
        <v>144</v>
      </c>
      <c r="AU238" s="254" t="s">
        <v>89</v>
      </c>
      <c r="AY238" s="17" t="s">
        <v>142</v>
      </c>
      <c r="BE238" s="255">
        <f>IF(N238="základní",J238,0)</f>
        <v>0</v>
      </c>
      <c r="BF238" s="255">
        <f>IF(N238="snížená",J238,0)</f>
        <v>0</v>
      </c>
      <c r="BG238" s="255">
        <f>IF(N238="zákl. přenesená",J238,0)</f>
        <v>0</v>
      </c>
      <c r="BH238" s="255">
        <f>IF(N238="sníž. přenesená",J238,0)</f>
        <v>0</v>
      </c>
      <c r="BI238" s="255">
        <f>IF(N238="nulová",J238,0)</f>
        <v>0</v>
      </c>
      <c r="BJ238" s="17" t="s">
        <v>86</v>
      </c>
      <c r="BK238" s="255">
        <f>ROUND(I238*H238,2)</f>
        <v>0</v>
      </c>
      <c r="BL238" s="17" t="s">
        <v>149</v>
      </c>
      <c r="BM238" s="254" t="s">
        <v>373</v>
      </c>
    </row>
    <row r="239" spans="1:51" s="14" customFormat="1" ht="12">
      <c r="A239" s="14"/>
      <c r="B239" s="268"/>
      <c r="C239" s="269"/>
      <c r="D239" s="258" t="s">
        <v>151</v>
      </c>
      <c r="E239" s="270" t="s">
        <v>1</v>
      </c>
      <c r="F239" s="271" t="s">
        <v>356</v>
      </c>
      <c r="G239" s="269"/>
      <c r="H239" s="270" t="s">
        <v>1</v>
      </c>
      <c r="I239" s="272"/>
      <c r="J239" s="269"/>
      <c r="K239" s="269"/>
      <c r="L239" s="273"/>
      <c r="M239" s="274"/>
      <c r="N239" s="275"/>
      <c r="O239" s="275"/>
      <c r="P239" s="275"/>
      <c r="Q239" s="275"/>
      <c r="R239" s="275"/>
      <c r="S239" s="275"/>
      <c r="T239" s="27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7" t="s">
        <v>151</v>
      </c>
      <c r="AU239" s="277" t="s">
        <v>89</v>
      </c>
      <c r="AV239" s="14" t="s">
        <v>86</v>
      </c>
      <c r="AW239" s="14" t="s">
        <v>33</v>
      </c>
      <c r="AX239" s="14" t="s">
        <v>78</v>
      </c>
      <c r="AY239" s="277" t="s">
        <v>142</v>
      </c>
    </row>
    <row r="240" spans="1:51" s="13" customFormat="1" ht="12">
      <c r="A240" s="13"/>
      <c r="B240" s="256"/>
      <c r="C240" s="257"/>
      <c r="D240" s="258" t="s">
        <v>151</v>
      </c>
      <c r="E240" s="259" t="s">
        <v>1</v>
      </c>
      <c r="F240" s="260" t="s">
        <v>374</v>
      </c>
      <c r="G240" s="257"/>
      <c r="H240" s="261">
        <v>0.18</v>
      </c>
      <c r="I240" s="262"/>
      <c r="J240" s="257"/>
      <c r="K240" s="257"/>
      <c r="L240" s="263"/>
      <c r="M240" s="264"/>
      <c r="N240" s="265"/>
      <c r="O240" s="265"/>
      <c r="P240" s="265"/>
      <c r="Q240" s="265"/>
      <c r="R240" s="265"/>
      <c r="S240" s="265"/>
      <c r="T240" s="26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7" t="s">
        <v>151</v>
      </c>
      <c r="AU240" s="267" t="s">
        <v>89</v>
      </c>
      <c r="AV240" s="13" t="s">
        <v>89</v>
      </c>
      <c r="AW240" s="13" t="s">
        <v>33</v>
      </c>
      <c r="AX240" s="13" t="s">
        <v>86</v>
      </c>
      <c r="AY240" s="267" t="s">
        <v>142</v>
      </c>
    </row>
    <row r="241" spans="1:65" s="2" customFormat="1" ht="16.5" customHeight="1">
      <c r="A241" s="38"/>
      <c r="B241" s="39"/>
      <c r="C241" s="289" t="s">
        <v>375</v>
      </c>
      <c r="D241" s="289" t="s">
        <v>222</v>
      </c>
      <c r="E241" s="290" t="s">
        <v>376</v>
      </c>
      <c r="F241" s="291" t="s">
        <v>377</v>
      </c>
      <c r="G241" s="292" t="s">
        <v>225</v>
      </c>
      <c r="H241" s="293">
        <v>0.36</v>
      </c>
      <c r="I241" s="294"/>
      <c r="J241" s="295">
        <f>ROUND(I241*H241,2)</f>
        <v>0</v>
      </c>
      <c r="K241" s="291" t="s">
        <v>1</v>
      </c>
      <c r="L241" s="296"/>
      <c r="M241" s="297" t="s">
        <v>1</v>
      </c>
      <c r="N241" s="298" t="s">
        <v>43</v>
      </c>
      <c r="O241" s="91"/>
      <c r="P241" s="252">
        <f>O241*H241</f>
        <v>0</v>
      </c>
      <c r="Q241" s="252">
        <v>1</v>
      </c>
      <c r="R241" s="252">
        <f>Q241*H241</f>
        <v>0.36</v>
      </c>
      <c r="S241" s="252">
        <v>0</v>
      </c>
      <c r="T241" s="25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4" t="s">
        <v>186</v>
      </c>
      <c r="AT241" s="254" t="s">
        <v>222</v>
      </c>
      <c r="AU241" s="254" t="s">
        <v>89</v>
      </c>
      <c r="AY241" s="17" t="s">
        <v>142</v>
      </c>
      <c r="BE241" s="255">
        <f>IF(N241="základní",J241,0)</f>
        <v>0</v>
      </c>
      <c r="BF241" s="255">
        <f>IF(N241="snížená",J241,0)</f>
        <v>0</v>
      </c>
      <c r="BG241" s="255">
        <f>IF(N241="zákl. přenesená",J241,0)</f>
        <v>0</v>
      </c>
      <c r="BH241" s="255">
        <f>IF(N241="sníž. přenesená",J241,0)</f>
        <v>0</v>
      </c>
      <c r="BI241" s="255">
        <f>IF(N241="nulová",J241,0)</f>
        <v>0</v>
      </c>
      <c r="BJ241" s="17" t="s">
        <v>86</v>
      </c>
      <c r="BK241" s="255">
        <f>ROUND(I241*H241,2)</f>
        <v>0</v>
      </c>
      <c r="BL241" s="17" t="s">
        <v>149</v>
      </c>
      <c r="BM241" s="254" t="s">
        <v>378</v>
      </c>
    </row>
    <row r="242" spans="1:51" s="13" customFormat="1" ht="12">
      <c r="A242" s="13"/>
      <c r="B242" s="256"/>
      <c r="C242" s="257"/>
      <c r="D242" s="258" t="s">
        <v>151</v>
      </c>
      <c r="E242" s="259" t="s">
        <v>1</v>
      </c>
      <c r="F242" s="260" t="s">
        <v>379</v>
      </c>
      <c r="G242" s="257"/>
      <c r="H242" s="261">
        <v>0.36</v>
      </c>
      <c r="I242" s="262"/>
      <c r="J242" s="257"/>
      <c r="K242" s="257"/>
      <c r="L242" s="263"/>
      <c r="M242" s="264"/>
      <c r="N242" s="265"/>
      <c r="O242" s="265"/>
      <c r="P242" s="265"/>
      <c r="Q242" s="265"/>
      <c r="R242" s="265"/>
      <c r="S242" s="265"/>
      <c r="T242" s="26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7" t="s">
        <v>151</v>
      </c>
      <c r="AU242" s="267" t="s">
        <v>89</v>
      </c>
      <c r="AV242" s="13" t="s">
        <v>89</v>
      </c>
      <c r="AW242" s="13" t="s">
        <v>33</v>
      </c>
      <c r="AX242" s="13" t="s">
        <v>86</v>
      </c>
      <c r="AY242" s="267" t="s">
        <v>142</v>
      </c>
    </row>
    <row r="243" spans="1:65" s="2" customFormat="1" ht="36" customHeight="1">
      <c r="A243" s="38"/>
      <c r="B243" s="39"/>
      <c r="C243" s="243" t="s">
        <v>380</v>
      </c>
      <c r="D243" s="243" t="s">
        <v>144</v>
      </c>
      <c r="E243" s="244" t="s">
        <v>381</v>
      </c>
      <c r="F243" s="245" t="s">
        <v>382</v>
      </c>
      <c r="G243" s="246" t="s">
        <v>292</v>
      </c>
      <c r="H243" s="247">
        <v>207</v>
      </c>
      <c r="I243" s="248"/>
      <c r="J243" s="249">
        <f>ROUND(I243*H243,2)</f>
        <v>0</v>
      </c>
      <c r="K243" s="245" t="s">
        <v>148</v>
      </c>
      <c r="L243" s="44"/>
      <c r="M243" s="250" t="s">
        <v>1</v>
      </c>
      <c r="N243" s="251" t="s">
        <v>43</v>
      </c>
      <c r="O243" s="91"/>
      <c r="P243" s="252">
        <f>O243*H243</f>
        <v>0</v>
      </c>
      <c r="Q243" s="252">
        <v>0</v>
      </c>
      <c r="R243" s="252">
        <f>Q243*H243</f>
        <v>0</v>
      </c>
      <c r="S243" s="252">
        <v>0</v>
      </c>
      <c r="T243" s="25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4" t="s">
        <v>149</v>
      </c>
      <c r="AT243" s="254" t="s">
        <v>144</v>
      </c>
      <c r="AU243" s="254" t="s">
        <v>89</v>
      </c>
      <c r="AY243" s="17" t="s">
        <v>142</v>
      </c>
      <c r="BE243" s="255">
        <f>IF(N243="základní",J243,0)</f>
        <v>0</v>
      </c>
      <c r="BF243" s="255">
        <f>IF(N243="snížená",J243,0)</f>
        <v>0</v>
      </c>
      <c r="BG243" s="255">
        <f>IF(N243="zákl. přenesená",J243,0)</f>
        <v>0</v>
      </c>
      <c r="BH243" s="255">
        <f>IF(N243="sníž. přenesená",J243,0)</f>
        <v>0</v>
      </c>
      <c r="BI243" s="255">
        <f>IF(N243="nulová",J243,0)</f>
        <v>0</v>
      </c>
      <c r="BJ243" s="17" t="s">
        <v>86</v>
      </c>
      <c r="BK243" s="255">
        <f>ROUND(I243*H243,2)</f>
        <v>0</v>
      </c>
      <c r="BL243" s="17" t="s">
        <v>149</v>
      </c>
      <c r="BM243" s="254" t="s">
        <v>383</v>
      </c>
    </row>
    <row r="244" spans="1:51" s="13" customFormat="1" ht="12">
      <c r="A244" s="13"/>
      <c r="B244" s="256"/>
      <c r="C244" s="257"/>
      <c r="D244" s="258" t="s">
        <v>151</v>
      </c>
      <c r="E244" s="259" t="s">
        <v>1</v>
      </c>
      <c r="F244" s="260" t="s">
        <v>384</v>
      </c>
      <c r="G244" s="257"/>
      <c r="H244" s="261">
        <v>207</v>
      </c>
      <c r="I244" s="262"/>
      <c r="J244" s="257"/>
      <c r="K244" s="257"/>
      <c r="L244" s="263"/>
      <c r="M244" s="264"/>
      <c r="N244" s="265"/>
      <c r="O244" s="265"/>
      <c r="P244" s="265"/>
      <c r="Q244" s="265"/>
      <c r="R244" s="265"/>
      <c r="S244" s="265"/>
      <c r="T244" s="26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7" t="s">
        <v>151</v>
      </c>
      <c r="AU244" s="267" t="s">
        <v>89</v>
      </c>
      <c r="AV244" s="13" t="s">
        <v>89</v>
      </c>
      <c r="AW244" s="13" t="s">
        <v>33</v>
      </c>
      <c r="AX244" s="13" t="s">
        <v>86</v>
      </c>
      <c r="AY244" s="267" t="s">
        <v>142</v>
      </c>
    </row>
    <row r="245" spans="1:65" s="2" customFormat="1" ht="36" customHeight="1">
      <c r="A245" s="38"/>
      <c r="B245" s="39"/>
      <c r="C245" s="243" t="s">
        <v>385</v>
      </c>
      <c r="D245" s="243" t="s">
        <v>144</v>
      </c>
      <c r="E245" s="244" t="s">
        <v>386</v>
      </c>
      <c r="F245" s="245" t="s">
        <v>387</v>
      </c>
      <c r="G245" s="246" t="s">
        <v>292</v>
      </c>
      <c r="H245" s="247">
        <v>207</v>
      </c>
      <c r="I245" s="248"/>
      <c r="J245" s="249">
        <f>ROUND(I245*H245,2)</f>
        <v>0</v>
      </c>
      <c r="K245" s="245" t="s">
        <v>148</v>
      </c>
      <c r="L245" s="44"/>
      <c r="M245" s="250" t="s">
        <v>1</v>
      </c>
      <c r="N245" s="251" t="s">
        <v>43</v>
      </c>
      <c r="O245" s="91"/>
      <c r="P245" s="252">
        <f>O245*H245</f>
        <v>0</v>
      </c>
      <c r="Q245" s="252">
        <v>0</v>
      </c>
      <c r="R245" s="252">
        <f>Q245*H245</f>
        <v>0</v>
      </c>
      <c r="S245" s="252">
        <v>0</v>
      </c>
      <c r="T245" s="25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4" t="s">
        <v>149</v>
      </c>
      <c r="AT245" s="254" t="s">
        <v>144</v>
      </c>
      <c r="AU245" s="254" t="s">
        <v>89</v>
      </c>
      <c r="AY245" s="17" t="s">
        <v>142</v>
      </c>
      <c r="BE245" s="255">
        <f>IF(N245="základní",J245,0)</f>
        <v>0</v>
      </c>
      <c r="BF245" s="255">
        <f>IF(N245="snížená",J245,0)</f>
        <v>0</v>
      </c>
      <c r="BG245" s="255">
        <f>IF(N245="zákl. přenesená",J245,0)</f>
        <v>0</v>
      </c>
      <c r="BH245" s="255">
        <f>IF(N245="sníž. přenesená",J245,0)</f>
        <v>0</v>
      </c>
      <c r="BI245" s="255">
        <f>IF(N245="nulová",J245,0)</f>
        <v>0</v>
      </c>
      <c r="BJ245" s="17" t="s">
        <v>86</v>
      </c>
      <c r="BK245" s="255">
        <f>ROUND(I245*H245,2)</f>
        <v>0</v>
      </c>
      <c r="BL245" s="17" t="s">
        <v>149</v>
      </c>
      <c r="BM245" s="254" t="s">
        <v>388</v>
      </c>
    </row>
    <row r="246" spans="1:51" s="13" customFormat="1" ht="12">
      <c r="A246" s="13"/>
      <c r="B246" s="256"/>
      <c r="C246" s="257"/>
      <c r="D246" s="258" t="s">
        <v>151</v>
      </c>
      <c r="E246" s="259" t="s">
        <v>1</v>
      </c>
      <c r="F246" s="260" t="s">
        <v>384</v>
      </c>
      <c r="G246" s="257"/>
      <c r="H246" s="261">
        <v>207</v>
      </c>
      <c r="I246" s="262"/>
      <c r="J246" s="257"/>
      <c r="K246" s="257"/>
      <c r="L246" s="263"/>
      <c r="M246" s="264"/>
      <c r="N246" s="265"/>
      <c r="O246" s="265"/>
      <c r="P246" s="265"/>
      <c r="Q246" s="265"/>
      <c r="R246" s="265"/>
      <c r="S246" s="265"/>
      <c r="T246" s="26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7" t="s">
        <v>151</v>
      </c>
      <c r="AU246" s="267" t="s">
        <v>89</v>
      </c>
      <c r="AV246" s="13" t="s">
        <v>89</v>
      </c>
      <c r="AW246" s="13" t="s">
        <v>33</v>
      </c>
      <c r="AX246" s="13" t="s">
        <v>86</v>
      </c>
      <c r="AY246" s="267" t="s">
        <v>142</v>
      </c>
    </row>
    <row r="247" spans="1:65" s="2" customFormat="1" ht="16.5" customHeight="1">
      <c r="A247" s="38"/>
      <c r="B247" s="39"/>
      <c r="C247" s="289" t="s">
        <v>389</v>
      </c>
      <c r="D247" s="289" t="s">
        <v>222</v>
      </c>
      <c r="E247" s="290" t="s">
        <v>390</v>
      </c>
      <c r="F247" s="291" t="s">
        <v>391</v>
      </c>
      <c r="G247" s="292" t="s">
        <v>392</v>
      </c>
      <c r="H247" s="293">
        <v>3.105</v>
      </c>
      <c r="I247" s="294"/>
      <c r="J247" s="295">
        <f>ROUND(I247*H247,2)</f>
        <v>0</v>
      </c>
      <c r="K247" s="291" t="s">
        <v>148</v>
      </c>
      <c r="L247" s="296"/>
      <c r="M247" s="297" t="s">
        <v>1</v>
      </c>
      <c r="N247" s="298" t="s">
        <v>43</v>
      </c>
      <c r="O247" s="91"/>
      <c r="P247" s="252">
        <f>O247*H247</f>
        <v>0</v>
      </c>
      <c r="Q247" s="252">
        <v>0.001</v>
      </c>
      <c r="R247" s="252">
        <f>Q247*H247</f>
        <v>0.003105</v>
      </c>
      <c r="S247" s="252">
        <v>0</v>
      </c>
      <c r="T247" s="25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54" t="s">
        <v>186</v>
      </c>
      <c r="AT247" s="254" t="s">
        <v>222</v>
      </c>
      <c r="AU247" s="254" t="s">
        <v>89</v>
      </c>
      <c r="AY247" s="17" t="s">
        <v>142</v>
      </c>
      <c r="BE247" s="255">
        <f>IF(N247="základní",J247,0)</f>
        <v>0</v>
      </c>
      <c r="BF247" s="255">
        <f>IF(N247="snížená",J247,0)</f>
        <v>0</v>
      </c>
      <c r="BG247" s="255">
        <f>IF(N247="zákl. přenesená",J247,0)</f>
        <v>0</v>
      </c>
      <c r="BH247" s="255">
        <f>IF(N247="sníž. přenesená",J247,0)</f>
        <v>0</v>
      </c>
      <c r="BI247" s="255">
        <f>IF(N247="nulová",J247,0)</f>
        <v>0</v>
      </c>
      <c r="BJ247" s="17" t="s">
        <v>86</v>
      </c>
      <c r="BK247" s="255">
        <f>ROUND(I247*H247,2)</f>
        <v>0</v>
      </c>
      <c r="BL247" s="17" t="s">
        <v>149</v>
      </c>
      <c r="BM247" s="254" t="s">
        <v>393</v>
      </c>
    </row>
    <row r="248" spans="1:51" s="13" customFormat="1" ht="12">
      <c r="A248" s="13"/>
      <c r="B248" s="256"/>
      <c r="C248" s="257"/>
      <c r="D248" s="258" t="s">
        <v>151</v>
      </c>
      <c r="E248" s="257"/>
      <c r="F248" s="260" t="s">
        <v>394</v>
      </c>
      <c r="G248" s="257"/>
      <c r="H248" s="261">
        <v>3.105</v>
      </c>
      <c r="I248" s="262"/>
      <c r="J248" s="257"/>
      <c r="K248" s="257"/>
      <c r="L248" s="263"/>
      <c r="M248" s="264"/>
      <c r="N248" s="265"/>
      <c r="O248" s="265"/>
      <c r="P248" s="265"/>
      <c r="Q248" s="265"/>
      <c r="R248" s="265"/>
      <c r="S248" s="265"/>
      <c r="T248" s="26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7" t="s">
        <v>151</v>
      </c>
      <c r="AU248" s="267" t="s">
        <v>89</v>
      </c>
      <c r="AV248" s="13" t="s">
        <v>89</v>
      </c>
      <c r="AW248" s="13" t="s">
        <v>4</v>
      </c>
      <c r="AX248" s="13" t="s">
        <v>86</v>
      </c>
      <c r="AY248" s="267" t="s">
        <v>142</v>
      </c>
    </row>
    <row r="249" spans="1:65" s="2" customFormat="1" ht="36" customHeight="1">
      <c r="A249" s="38"/>
      <c r="B249" s="39"/>
      <c r="C249" s="243" t="s">
        <v>395</v>
      </c>
      <c r="D249" s="243" t="s">
        <v>144</v>
      </c>
      <c r="E249" s="244" t="s">
        <v>396</v>
      </c>
      <c r="F249" s="245" t="s">
        <v>397</v>
      </c>
      <c r="G249" s="246" t="s">
        <v>292</v>
      </c>
      <c r="H249" s="247">
        <v>621</v>
      </c>
      <c r="I249" s="248"/>
      <c r="J249" s="249">
        <f>ROUND(I249*H249,2)</f>
        <v>0</v>
      </c>
      <c r="K249" s="245" t="s">
        <v>148</v>
      </c>
      <c r="L249" s="44"/>
      <c r="M249" s="250" t="s">
        <v>1</v>
      </c>
      <c r="N249" s="251" t="s">
        <v>43</v>
      </c>
      <c r="O249" s="91"/>
      <c r="P249" s="252">
        <f>O249*H249</f>
        <v>0</v>
      </c>
      <c r="Q249" s="252">
        <v>0</v>
      </c>
      <c r="R249" s="252">
        <f>Q249*H249</f>
        <v>0</v>
      </c>
      <c r="S249" s="252">
        <v>0</v>
      </c>
      <c r="T249" s="25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4" t="s">
        <v>149</v>
      </c>
      <c r="AT249" s="254" t="s">
        <v>144</v>
      </c>
      <c r="AU249" s="254" t="s">
        <v>89</v>
      </c>
      <c r="AY249" s="17" t="s">
        <v>142</v>
      </c>
      <c r="BE249" s="255">
        <f>IF(N249="základní",J249,0)</f>
        <v>0</v>
      </c>
      <c r="BF249" s="255">
        <f>IF(N249="snížená",J249,0)</f>
        <v>0</v>
      </c>
      <c r="BG249" s="255">
        <f>IF(N249="zákl. přenesená",J249,0)</f>
        <v>0</v>
      </c>
      <c r="BH249" s="255">
        <f>IF(N249="sníž. přenesená",J249,0)</f>
        <v>0</v>
      </c>
      <c r="BI249" s="255">
        <f>IF(N249="nulová",J249,0)</f>
        <v>0</v>
      </c>
      <c r="BJ249" s="17" t="s">
        <v>86</v>
      </c>
      <c r="BK249" s="255">
        <f>ROUND(I249*H249,2)</f>
        <v>0</v>
      </c>
      <c r="BL249" s="17" t="s">
        <v>149</v>
      </c>
      <c r="BM249" s="254" t="s">
        <v>398</v>
      </c>
    </row>
    <row r="250" spans="1:51" s="13" customFormat="1" ht="12">
      <c r="A250" s="13"/>
      <c r="B250" s="256"/>
      <c r="C250" s="257"/>
      <c r="D250" s="258" t="s">
        <v>151</v>
      </c>
      <c r="E250" s="259" t="s">
        <v>1</v>
      </c>
      <c r="F250" s="260" t="s">
        <v>399</v>
      </c>
      <c r="G250" s="257"/>
      <c r="H250" s="261">
        <v>621</v>
      </c>
      <c r="I250" s="262"/>
      <c r="J250" s="257"/>
      <c r="K250" s="257"/>
      <c r="L250" s="263"/>
      <c r="M250" s="264"/>
      <c r="N250" s="265"/>
      <c r="O250" s="265"/>
      <c r="P250" s="265"/>
      <c r="Q250" s="265"/>
      <c r="R250" s="265"/>
      <c r="S250" s="265"/>
      <c r="T250" s="26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7" t="s">
        <v>151</v>
      </c>
      <c r="AU250" s="267" t="s">
        <v>89</v>
      </c>
      <c r="AV250" s="13" t="s">
        <v>89</v>
      </c>
      <c r="AW250" s="13" t="s">
        <v>33</v>
      </c>
      <c r="AX250" s="13" t="s">
        <v>86</v>
      </c>
      <c r="AY250" s="267" t="s">
        <v>142</v>
      </c>
    </row>
    <row r="251" spans="1:65" s="2" customFormat="1" ht="16.5" customHeight="1">
      <c r="A251" s="38"/>
      <c r="B251" s="39"/>
      <c r="C251" s="289" t="s">
        <v>400</v>
      </c>
      <c r="D251" s="289" t="s">
        <v>222</v>
      </c>
      <c r="E251" s="290" t="s">
        <v>401</v>
      </c>
      <c r="F251" s="291" t="s">
        <v>402</v>
      </c>
      <c r="G251" s="292" t="s">
        <v>392</v>
      </c>
      <c r="H251" s="293">
        <v>9.315</v>
      </c>
      <c r="I251" s="294"/>
      <c r="J251" s="295">
        <f>ROUND(I251*H251,2)</f>
        <v>0</v>
      </c>
      <c r="K251" s="291" t="s">
        <v>148</v>
      </c>
      <c r="L251" s="296"/>
      <c r="M251" s="297" t="s">
        <v>1</v>
      </c>
      <c r="N251" s="298" t="s">
        <v>43</v>
      </c>
      <c r="O251" s="91"/>
      <c r="P251" s="252">
        <f>O251*H251</f>
        <v>0</v>
      </c>
      <c r="Q251" s="252">
        <v>0.001</v>
      </c>
      <c r="R251" s="252">
        <f>Q251*H251</f>
        <v>0.009315</v>
      </c>
      <c r="S251" s="252">
        <v>0</v>
      </c>
      <c r="T251" s="25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4" t="s">
        <v>186</v>
      </c>
      <c r="AT251" s="254" t="s">
        <v>222</v>
      </c>
      <c r="AU251" s="254" t="s">
        <v>89</v>
      </c>
      <c r="AY251" s="17" t="s">
        <v>142</v>
      </c>
      <c r="BE251" s="255">
        <f>IF(N251="základní",J251,0)</f>
        <v>0</v>
      </c>
      <c r="BF251" s="255">
        <f>IF(N251="snížená",J251,0)</f>
        <v>0</v>
      </c>
      <c r="BG251" s="255">
        <f>IF(N251="zákl. přenesená",J251,0)</f>
        <v>0</v>
      </c>
      <c r="BH251" s="255">
        <f>IF(N251="sníž. přenesená",J251,0)</f>
        <v>0</v>
      </c>
      <c r="BI251" s="255">
        <f>IF(N251="nulová",J251,0)</f>
        <v>0</v>
      </c>
      <c r="BJ251" s="17" t="s">
        <v>86</v>
      </c>
      <c r="BK251" s="255">
        <f>ROUND(I251*H251,2)</f>
        <v>0</v>
      </c>
      <c r="BL251" s="17" t="s">
        <v>149</v>
      </c>
      <c r="BM251" s="254" t="s">
        <v>403</v>
      </c>
    </row>
    <row r="252" spans="1:51" s="13" customFormat="1" ht="12">
      <c r="A252" s="13"/>
      <c r="B252" s="256"/>
      <c r="C252" s="257"/>
      <c r="D252" s="258" t="s">
        <v>151</v>
      </c>
      <c r="E252" s="257"/>
      <c r="F252" s="260" t="s">
        <v>404</v>
      </c>
      <c r="G252" s="257"/>
      <c r="H252" s="261">
        <v>9.315</v>
      </c>
      <c r="I252" s="262"/>
      <c r="J252" s="257"/>
      <c r="K252" s="257"/>
      <c r="L252" s="263"/>
      <c r="M252" s="264"/>
      <c r="N252" s="265"/>
      <c r="O252" s="265"/>
      <c r="P252" s="265"/>
      <c r="Q252" s="265"/>
      <c r="R252" s="265"/>
      <c r="S252" s="265"/>
      <c r="T252" s="26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7" t="s">
        <v>151</v>
      </c>
      <c r="AU252" s="267" t="s">
        <v>89</v>
      </c>
      <c r="AV252" s="13" t="s">
        <v>89</v>
      </c>
      <c r="AW252" s="13" t="s">
        <v>4</v>
      </c>
      <c r="AX252" s="13" t="s">
        <v>86</v>
      </c>
      <c r="AY252" s="267" t="s">
        <v>142</v>
      </c>
    </row>
    <row r="253" spans="1:65" s="2" customFormat="1" ht="24" customHeight="1">
      <c r="A253" s="38"/>
      <c r="B253" s="39"/>
      <c r="C253" s="243" t="s">
        <v>405</v>
      </c>
      <c r="D253" s="243" t="s">
        <v>144</v>
      </c>
      <c r="E253" s="244" t="s">
        <v>406</v>
      </c>
      <c r="F253" s="245" t="s">
        <v>407</v>
      </c>
      <c r="G253" s="246" t="s">
        <v>292</v>
      </c>
      <c r="H253" s="247">
        <v>372.6</v>
      </c>
      <c r="I253" s="248"/>
      <c r="J253" s="249">
        <f>ROUND(I253*H253,2)</f>
        <v>0</v>
      </c>
      <c r="K253" s="245" t="s">
        <v>148</v>
      </c>
      <c r="L253" s="44"/>
      <c r="M253" s="250" t="s">
        <v>1</v>
      </c>
      <c r="N253" s="251" t="s">
        <v>43</v>
      </c>
      <c r="O253" s="91"/>
      <c r="P253" s="252">
        <f>O253*H253</f>
        <v>0</v>
      </c>
      <c r="Q253" s="252">
        <v>0</v>
      </c>
      <c r="R253" s="252">
        <f>Q253*H253</f>
        <v>0</v>
      </c>
      <c r="S253" s="252">
        <v>0</v>
      </c>
      <c r="T253" s="25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54" t="s">
        <v>149</v>
      </c>
      <c r="AT253" s="254" t="s">
        <v>144</v>
      </c>
      <c r="AU253" s="254" t="s">
        <v>89</v>
      </c>
      <c r="AY253" s="17" t="s">
        <v>142</v>
      </c>
      <c r="BE253" s="255">
        <f>IF(N253="základní",J253,0)</f>
        <v>0</v>
      </c>
      <c r="BF253" s="255">
        <f>IF(N253="snížená",J253,0)</f>
        <v>0</v>
      </c>
      <c r="BG253" s="255">
        <f>IF(N253="zákl. přenesená",J253,0)</f>
        <v>0</v>
      </c>
      <c r="BH253" s="255">
        <f>IF(N253="sníž. přenesená",J253,0)</f>
        <v>0</v>
      </c>
      <c r="BI253" s="255">
        <f>IF(N253="nulová",J253,0)</f>
        <v>0</v>
      </c>
      <c r="BJ253" s="17" t="s">
        <v>86</v>
      </c>
      <c r="BK253" s="255">
        <f>ROUND(I253*H253,2)</f>
        <v>0</v>
      </c>
      <c r="BL253" s="17" t="s">
        <v>149</v>
      </c>
      <c r="BM253" s="254" t="s">
        <v>408</v>
      </c>
    </row>
    <row r="254" spans="1:51" s="13" customFormat="1" ht="12">
      <c r="A254" s="13"/>
      <c r="B254" s="256"/>
      <c r="C254" s="257"/>
      <c r="D254" s="258" t="s">
        <v>151</v>
      </c>
      <c r="E254" s="259" t="s">
        <v>1</v>
      </c>
      <c r="F254" s="260" t="s">
        <v>384</v>
      </c>
      <c r="G254" s="257"/>
      <c r="H254" s="261">
        <v>207</v>
      </c>
      <c r="I254" s="262"/>
      <c r="J254" s="257"/>
      <c r="K254" s="257"/>
      <c r="L254" s="263"/>
      <c r="M254" s="264"/>
      <c r="N254" s="265"/>
      <c r="O254" s="265"/>
      <c r="P254" s="265"/>
      <c r="Q254" s="265"/>
      <c r="R254" s="265"/>
      <c r="S254" s="265"/>
      <c r="T254" s="26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7" t="s">
        <v>151</v>
      </c>
      <c r="AU254" s="267" t="s">
        <v>89</v>
      </c>
      <c r="AV254" s="13" t="s">
        <v>89</v>
      </c>
      <c r="AW254" s="13" t="s">
        <v>33</v>
      </c>
      <c r="AX254" s="13" t="s">
        <v>78</v>
      </c>
      <c r="AY254" s="267" t="s">
        <v>142</v>
      </c>
    </row>
    <row r="255" spans="1:51" s="13" customFormat="1" ht="12">
      <c r="A255" s="13"/>
      <c r="B255" s="256"/>
      <c r="C255" s="257"/>
      <c r="D255" s="258" t="s">
        <v>151</v>
      </c>
      <c r="E255" s="259" t="s">
        <v>1</v>
      </c>
      <c r="F255" s="260" t="s">
        <v>409</v>
      </c>
      <c r="G255" s="257"/>
      <c r="H255" s="261">
        <v>165.6</v>
      </c>
      <c r="I255" s="262"/>
      <c r="J255" s="257"/>
      <c r="K255" s="257"/>
      <c r="L255" s="263"/>
      <c r="M255" s="264"/>
      <c r="N255" s="265"/>
      <c r="O255" s="265"/>
      <c r="P255" s="265"/>
      <c r="Q255" s="265"/>
      <c r="R255" s="265"/>
      <c r="S255" s="265"/>
      <c r="T255" s="26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7" t="s">
        <v>151</v>
      </c>
      <c r="AU255" s="267" t="s">
        <v>89</v>
      </c>
      <c r="AV255" s="13" t="s">
        <v>89</v>
      </c>
      <c r="AW255" s="13" t="s">
        <v>33</v>
      </c>
      <c r="AX255" s="13" t="s">
        <v>78</v>
      </c>
      <c r="AY255" s="267" t="s">
        <v>142</v>
      </c>
    </row>
    <row r="256" spans="1:51" s="15" customFormat="1" ht="12">
      <c r="A256" s="15"/>
      <c r="B256" s="278"/>
      <c r="C256" s="279"/>
      <c r="D256" s="258" t="s">
        <v>151</v>
      </c>
      <c r="E256" s="280" t="s">
        <v>1</v>
      </c>
      <c r="F256" s="281" t="s">
        <v>180</v>
      </c>
      <c r="G256" s="279"/>
      <c r="H256" s="282">
        <v>372.6</v>
      </c>
      <c r="I256" s="283"/>
      <c r="J256" s="279"/>
      <c r="K256" s="279"/>
      <c r="L256" s="284"/>
      <c r="M256" s="285"/>
      <c r="N256" s="286"/>
      <c r="O256" s="286"/>
      <c r="P256" s="286"/>
      <c r="Q256" s="286"/>
      <c r="R256" s="286"/>
      <c r="S256" s="286"/>
      <c r="T256" s="287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88" t="s">
        <v>151</v>
      </c>
      <c r="AU256" s="288" t="s">
        <v>89</v>
      </c>
      <c r="AV256" s="15" t="s">
        <v>149</v>
      </c>
      <c r="AW256" s="15" t="s">
        <v>33</v>
      </c>
      <c r="AX256" s="15" t="s">
        <v>86</v>
      </c>
      <c r="AY256" s="288" t="s">
        <v>142</v>
      </c>
    </row>
    <row r="257" spans="1:65" s="2" customFormat="1" ht="36" customHeight="1">
      <c r="A257" s="38"/>
      <c r="B257" s="39"/>
      <c r="C257" s="243" t="s">
        <v>410</v>
      </c>
      <c r="D257" s="243" t="s">
        <v>144</v>
      </c>
      <c r="E257" s="244" t="s">
        <v>411</v>
      </c>
      <c r="F257" s="245" t="s">
        <v>412</v>
      </c>
      <c r="G257" s="246" t="s">
        <v>292</v>
      </c>
      <c r="H257" s="247">
        <v>897</v>
      </c>
      <c r="I257" s="248"/>
      <c r="J257" s="249">
        <f>ROUND(I257*H257,2)</f>
        <v>0</v>
      </c>
      <c r="K257" s="245" t="s">
        <v>148</v>
      </c>
      <c r="L257" s="44"/>
      <c r="M257" s="250" t="s">
        <v>1</v>
      </c>
      <c r="N257" s="251" t="s">
        <v>43</v>
      </c>
      <c r="O257" s="91"/>
      <c r="P257" s="252">
        <f>O257*H257</f>
        <v>0</v>
      </c>
      <c r="Q257" s="252">
        <v>0</v>
      </c>
      <c r="R257" s="252">
        <f>Q257*H257</f>
        <v>0</v>
      </c>
      <c r="S257" s="252">
        <v>0</v>
      </c>
      <c r="T257" s="25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4" t="s">
        <v>149</v>
      </c>
      <c r="AT257" s="254" t="s">
        <v>144</v>
      </c>
      <c r="AU257" s="254" t="s">
        <v>89</v>
      </c>
      <c r="AY257" s="17" t="s">
        <v>142</v>
      </c>
      <c r="BE257" s="255">
        <f>IF(N257="základní",J257,0)</f>
        <v>0</v>
      </c>
      <c r="BF257" s="255">
        <f>IF(N257="snížená",J257,0)</f>
        <v>0</v>
      </c>
      <c r="BG257" s="255">
        <f>IF(N257="zákl. přenesená",J257,0)</f>
        <v>0</v>
      </c>
      <c r="BH257" s="255">
        <f>IF(N257="sníž. přenesená",J257,0)</f>
        <v>0</v>
      </c>
      <c r="BI257" s="255">
        <f>IF(N257="nulová",J257,0)</f>
        <v>0</v>
      </c>
      <c r="BJ257" s="17" t="s">
        <v>86</v>
      </c>
      <c r="BK257" s="255">
        <f>ROUND(I257*H257,2)</f>
        <v>0</v>
      </c>
      <c r="BL257" s="17" t="s">
        <v>149</v>
      </c>
      <c r="BM257" s="254" t="s">
        <v>413</v>
      </c>
    </row>
    <row r="258" spans="1:51" s="13" customFormat="1" ht="12">
      <c r="A258" s="13"/>
      <c r="B258" s="256"/>
      <c r="C258" s="257"/>
      <c r="D258" s="258" t="s">
        <v>151</v>
      </c>
      <c r="E258" s="259" t="s">
        <v>1</v>
      </c>
      <c r="F258" s="260" t="s">
        <v>399</v>
      </c>
      <c r="G258" s="257"/>
      <c r="H258" s="261">
        <v>621</v>
      </c>
      <c r="I258" s="262"/>
      <c r="J258" s="257"/>
      <c r="K258" s="257"/>
      <c r="L258" s="263"/>
      <c r="M258" s="264"/>
      <c r="N258" s="265"/>
      <c r="O258" s="265"/>
      <c r="P258" s="265"/>
      <c r="Q258" s="265"/>
      <c r="R258" s="265"/>
      <c r="S258" s="265"/>
      <c r="T258" s="26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7" t="s">
        <v>151</v>
      </c>
      <c r="AU258" s="267" t="s">
        <v>89</v>
      </c>
      <c r="AV258" s="13" t="s">
        <v>89</v>
      </c>
      <c r="AW258" s="13" t="s">
        <v>33</v>
      </c>
      <c r="AX258" s="13" t="s">
        <v>78</v>
      </c>
      <c r="AY258" s="267" t="s">
        <v>142</v>
      </c>
    </row>
    <row r="259" spans="1:51" s="13" customFormat="1" ht="12">
      <c r="A259" s="13"/>
      <c r="B259" s="256"/>
      <c r="C259" s="257"/>
      <c r="D259" s="258" t="s">
        <v>151</v>
      </c>
      <c r="E259" s="259" t="s">
        <v>1</v>
      </c>
      <c r="F259" s="260" t="s">
        <v>414</v>
      </c>
      <c r="G259" s="257"/>
      <c r="H259" s="261">
        <v>276</v>
      </c>
      <c r="I259" s="262"/>
      <c r="J259" s="257"/>
      <c r="K259" s="257"/>
      <c r="L259" s="263"/>
      <c r="M259" s="264"/>
      <c r="N259" s="265"/>
      <c r="O259" s="265"/>
      <c r="P259" s="265"/>
      <c r="Q259" s="265"/>
      <c r="R259" s="265"/>
      <c r="S259" s="265"/>
      <c r="T259" s="26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7" t="s">
        <v>151</v>
      </c>
      <c r="AU259" s="267" t="s">
        <v>89</v>
      </c>
      <c r="AV259" s="13" t="s">
        <v>89</v>
      </c>
      <c r="AW259" s="13" t="s">
        <v>33</v>
      </c>
      <c r="AX259" s="13" t="s">
        <v>78</v>
      </c>
      <c r="AY259" s="267" t="s">
        <v>142</v>
      </c>
    </row>
    <row r="260" spans="1:51" s="15" customFormat="1" ht="12">
      <c r="A260" s="15"/>
      <c r="B260" s="278"/>
      <c r="C260" s="279"/>
      <c r="D260" s="258" t="s">
        <v>151</v>
      </c>
      <c r="E260" s="280" t="s">
        <v>1</v>
      </c>
      <c r="F260" s="281" t="s">
        <v>180</v>
      </c>
      <c r="G260" s="279"/>
      <c r="H260" s="282">
        <v>897</v>
      </c>
      <c r="I260" s="283"/>
      <c r="J260" s="279"/>
      <c r="K260" s="279"/>
      <c r="L260" s="284"/>
      <c r="M260" s="285"/>
      <c r="N260" s="286"/>
      <c r="O260" s="286"/>
      <c r="P260" s="286"/>
      <c r="Q260" s="286"/>
      <c r="R260" s="286"/>
      <c r="S260" s="286"/>
      <c r="T260" s="287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88" t="s">
        <v>151</v>
      </c>
      <c r="AU260" s="288" t="s">
        <v>89</v>
      </c>
      <c r="AV260" s="15" t="s">
        <v>149</v>
      </c>
      <c r="AW260" s="15" t="s">
        <v>33</v>
      </c>
      <c r="AX260" s="15" t="s">
        <v>86</v>
      </c>
      <c r="AY260" s="288" t="s">
        <v>142</v>
      </c>
    </row>
    <row r="261" spans="1:65" s="2" customFormat="1" ht="24" customHeight="1">
      <c r="A261" s="38"/>
      <c r="B261" s="39"/>
      <c r="C261" s="243" t="s">
        <v>415</v>
      </c>
      <c r="D261" s="243" t="s">
        <v>144</v>
      </c>
      <c r="E261" s="244" t="s">
        <v>416</v>
      </c>
      <c r="F261" s="245" t="s">
        <v>417</v>
      </c>
      <c r="G261" s="246" t="s">
        <v>292</v>
      </c>
      <c r="H261" s="247">
        <v>621</v>
      </c>
      <c r="I261" s="248"/>
      <c r="J261" s="249">
        <f>ROUND(I261*H261,2)</f>
        <v>0</v>
      </c>
      <c r="K261" s="245" t="s">
        <v>148</v>
      </c>
      <c r="L261" s="44"/>
      <c r="M261" s="250" t="s">
        <v>1</v>
      </c>
      <c r="N261" s="251" t="s">
        <v>43</v>
      </c>
      <c r="O261" s="91"/>
      <c r="P261" s="252">
        <f>O261*H261</f>
        <v>0</v>
      </c>
      <c r="Q261" s="252">
        <v>0</v>
      </c>
      <c r="R261" s="252">
        <f>Q261*H261</f>
        <v>0</v>
      </c>
      <c r="S261" s="252">
        <v>0</v>
      </c>
      <c r="T261" s="25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4" t="s">
        <v>149</v>
      </c>
      <c r="AT261" s="254" t="s">
        <v>144</v>
      </c>
      <c r="AU261" s="254" t="s">
        <v>89</v>
      </c>
      <c r="AY261" s="17" t="s">
        <v>142</v>
      </c>
      <c r="BE261" s="255">
        <f>IF(N261="základní",J261,0)</f>
        <v>0</v>
      </c>
      <c r="BF261" s="255">
        <f>IF(N261="snížená",J261,0)</f>
        <v>0</v>
      </c>
      <c r="BG261" s="255">
        <f>IF(N261="zákl. přenesená",J261,0)</f>
        <v>0</v>
      </c>
      <c r="BH261" s="255">
        <f>IF(N261="sníž. přenesená",J261,0)</f>
        <v>0</v>
      </c>
      <c r="BI261" s="255">
        <f>IF(N261="nulová",J261,0)</f>
        <v>0</v>
      </c>
      <c r="BJ261" s="17" t="s">
        <v>86</v>
      </c>
      <c r="BK261" s="255">
        <f>ROUND(I261*H261,2)</f>
        <v>0</v>
      </c>
      <c r="BL261" s="17" t="s">
        <v>149</v>
      </c>
      <c r="BM261" s="254" t="s">
        <v>418</v>
      </c>
    </row>
    <row r="262" spans="1:51" s="13" customFormat="1" ht="12">
      <c r="A262" s="13"/>
      <c r="B262" s="256"/>
      <c r="C262" s="257"/>
      <c r="D262" s="258" t="s">
        <v>151</v>
      </c>
      <c r="E262" s="259" t="s">
        <v>1</v>
      </c>
      <c r="F262" s="260" t="s">
        <v>399</v>
      </c>
      <c r="G262" s="257"/>
      <c r="H262" s="261">
        <v>621</v>
      </c>
      <c r="I262" s="262"/>
      <c r="J262" s="257"/>
      <c r="K262" s="257"/>
      <c r="L262" s="263"/>
      <c r="M262" s="264"/>
      <c r="N262" s="265"/>
      <c r="O262" s="265"/>
      <c r="P262" s="265"/>
      <c r="Q262" s="265"/>
      <c r="R262" s="265"/>
      <c r="S262" s="265"/>
      <c r="T262" s="26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7" t="s">
        <v>151</v>
      </c>
      <c r="AU262" s="267" t="s">
        <v>89</v>
      </c>
      <c r="AV262" s="13" t="s">
        <v>89</v>
      </c>
      <c r="AW262" s="13" t="s">
        <v>33</v>
      </c>
      <c r="AX262" s="13" t="s">
        <v>86</v>
      </c>
      <c r="AY262" s="267" t="s">
        <v>142</v>
      </c>
    </row>
    <row r="263" spans="1:65" s="2" customFormat="1" ht="36" customHeight="1">
      <c r="A263" s="38"/>
      <c r="B263" s="39"/>
      <c r="C263" s="243" t="s">
        <v>419</v>
      </c>
      <c r="D263" s="243" t="s">
        <v>144</v>
      </c>
      <c r="E263" s="244" t="s">
        <v>420</v>
      </c>
      <c r="F263" s="245" t="s">
        <v>421</v>
      </c>
      <c r="G263" s="246" t="s">
        <v>286</v>
      </c>
      <c r="H263" s="247">
        <v>10</v>
      </c>
      <c r="I263" s="248"/>
      <c r="J263" s="249">
        <f>ROUND(I263*H263,2)</f>
        <v>0</v>
      </c>
      <c r="K263" s="245" t="s">
        <v>148</v>
      </c>
      <c r="L263" s="44"/>
      <c r="M263" s="250" t="s">
        <v>1</v>
      </c>
      <c r="N263" s="251" t="s">
        <v>43</v>
      </c>
      <c r="O263" s="91"/>
      <c r="P263" s="252">
        <f>O263*H263</f>
        <v>0</v>
      </c>
      <c r="Q263" s="252">
        <v>0</v>
      </c>
      <c r="R263" s="252">
        <f>Q263*H263</f>
        <v>0</v>
      </c>
      <c r="S263" s="252">
        <v>0</v>
      </c>
      <c r="T263" s="25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54" t="s">
        <v>149</v>
      </c>
      <c r="AT263" s="254" t="s">
        <v>144</v>
      </c>
      <c r="AU263" s="254" t="s">
        <v>89</v>
      </c>
      <c r="AY263" s="17" t="s">
        <v>142</v>
      </c>
      <c r="BE263" s="255">
        <f>IF(N263="základní",J263,0)</f>
        <v>0</v>
      </c>
      <c r="BF263" s="255">
        <f>IF(N263="snížená",J263,0)</f>
        <v>0</v>
      </c>
      <c r="BG263" s="255">
        <f>IF(N263="zákl. přenesená",J263,0)</f>
        <v>0</v>
      </c>
      <c r="BH263" s="255">
        <f>IF(N263="sníž. přenesená",J263,0)</f>
        <v>0</v>
      </c>
      <c r="BI263" s="255">
        <f>IF(N263="nulová",J263,0)</f>
        <v>0</v>
      </c>
      <c r="BJ263" s="17" t="s">
        <v>86</v>
      </c>
      <c r="BK263" s="255">
        <f>ROUND(I263*H263,2)</f>
        <v>0</v>
      </c>
      <c r="BL263" s="17" t="s">
        <v>149</v>
      </c>
      <c r="BM263" s="254" t="s">
        <v>422</v>
      </c>
    </row>
    <row r="264" spans="1:51" s="13" customFormat="1" ht="12">
      <c r="A264" s="13"/>
      <c r="B264" s="256"/>
      <c r="C264" s="257"/>
      <c r="D264" s="258" t="s">
        <v>151</v>
      </c>
      <c r="E264" s="259" t="s">
        <v>1</v>
      </c>
      <c r="F264" s="260" t="s">
        <v>423</v>
      </c>
      <c r="G264" s="257"/>
      <c r="H264" s="261">
        <v>10</v>
      </c>
      <c r="I264" s="262"/>
      <c r="J264" s="257"/>
      <c r="K264" s="257"/>
      <c r="L264" s="263"/>
      <c r="M264" s="264"/>
      <c r="N264" s="265"/>
      <c r="O264" s="265"/>
      <c r="P264" s="265"/>
      <c r="Q264" s="265"/>
      <c r="R264" s="265"/>
      <c r="S264" s="265"/>
      <c r="T264" s="26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7" t="s">
        <v>151</v>
      </c>
      <c r="AU264" s="267" t="s">
        <v>89</v>
      </c>
      <c r="AV264" s="13" t="s">
        <v>89</v>
      </c>
      <c r="AW264" s="13" t="s">
        <v>33</v>
      </c>
      <c r="AX264" s="13" t="s">
        <v>86</v>
      </c>
      <c r="AY264" s="267" t="s">
        <v>142</v>
      </c>
    </row>
    <row r="265" spans="1:65" s="2" customFormat="1" ht="36" customHeight="1">
      <c r="A265" s="38"/>
      <c r="B265" s="39"/>
      <c r="C265" s="243" t="s">
        <v>424</v>
      </c>
      <c r="D265" s="243" t="s">
        <v>144</v>
      </c>
      <c r="E265" s="244" t="s">
        <v>425</v>
      </c>
      <c r="F265" s="245" t="s">
        <v>426</v>
      </c>
      <c r="G265" s="246" t="s">
        <v>286</v>
      </c>
      <c r="H265" s="247">
        <v>18</v>
      </c>
      <c r="I265" s="248"/>
      <c r="J265" s="249">
        <f>ROUND(I265*H265,2)</f>
        <v>0</v>
      </c>
      <c r="K265" s="245" t="s">
        <v>148</v>
      </c>
      <c r="L265" s="44"/>
      <c r="M265" s="250" t="s">
        <v>1</v>
      </c>
      <c r="N265" s="251" t="s">
        <v>43</v>
      </c>
      <c r="O265" s="91"/>
      <c r="P265" s="252">
        <f>O265*H265</f>
        <v>0</v>
      </c>
      <c r="Q265" s="252">
        <v>0</v>
      </c>
      <c r="R265" s="252">
        <f>Q265*H265</f>
        <v>0</v>
      </c>
      <c r="S265" s="252">
        <v>0</v>
      </c>
      <c r="T265" s="25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4" t="s">
        <v>149</v>
      </c>
      <c r="AT265" s="254" t="s">
        <v>144</v>
      </c>
      <c r="AU265" s="254" t="s">
        <v>89</v>
      </c>
      <c r="AY265" s="17" t="s">
        <v>142</v>
      </c>
      <c r="BE265" s="255">
        <f>IF(N265="základní",J265,0)</f>
        <v>0</v>
      </c>
      <c r="BF265" s="255">
        <f>IF(N265="snížená",J265,0)</f>
        <v>0</v>
      </c>
      <c r="BG265" s="255">
        <f>IF(N265="zákl. přenesená",J265,0)</f>
        <v>0</v>
      </c>
      <c r="BH265" s="255">
        <f>IF(N265="sníž. přenesená",J265,0)</f>
        <v>0</v>
      </c>
      <c r="BI265" s="255">
        <f>IF(N265="nulová",J265,0)</f>
        <v>0</v>
      </c>
      <c r="BJ265" s="17" t="s">
        <v>86</v>
      </c>
      <c r="BK265" s="255">
        <f>ROUND(I265*H265,2)</f>
        <v>0</v>
      </c>
      <c r="BL265" s="17" t="s">
        <v>149</v>
      </c>
      <c r="BM265" s="254" t="s">
        <v>427</v>
      </c>
    </row>
    <row r="266" spans="1:51" s="13" customFormat="1" ht="12">
      <c r="A266" s="13"/>
      <c r="B266" s="256"/>
      <c r="C266" s="257"/>
      <c r="D266" s="258" t="s">
        <v>151</v>
      </c>
      <c r="E266" s="259" t="s">
        <v>1</v>
      </c>
      <c r="F266" s="260" t="s">
        <v>428</v>
      </c>
      <c r="G266" s="257"/>
      <c r="H266" s="261">
        <v>18</v>
      </c>
      <c r="I266" s="262"/>
      <c r="J266" s="257"/>
      <c r="K266" s="257"/>
      <c r="L266" s="263"/>
      <c r="M266" s="264"/>
      <c r="N266" s="265"/>
      <c r="O266" s="265"/>
      <c r="P266" s="265"/>
      <c r="Q266" s="265"/>
      <c r="R266" s="265"/>
      <c r="S266" s="265"/>
      <c r="T266" s="26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7" t="s">
        <v>151</v>
      </c>
      <c r="AU266" s="267" t="s">
        <v>89</v>
      </c>
      <c r="AV266" s="13" t="s">
        <v>89</v>
      </c>
      <c r="AW266" s="13" t="s">
        <v>33</v>
      </c>
      <c r="AX266" s="13" t="s">
        <v>86</v>
      </c>
      <c r="AY266" s="267" t="s">
        <v>142</v>
      </c>
    </row>
    <row r="267" spans="1:65" s="2" customFormat="1" ht="36" customHeight="1">
      <c r="A267" s="38"/>
      <c r="B267" s="39"/>
      <c r="C267" s="243" t="s">
        <v>429</v>
      </c>
      <c r="D267" s="243" t="s">
        <v>144</v>
      </c>
      <c r="E267" s="244" t="s">
        <v>430</v>
      </c>
      <c r="F267" s="245" t="s">
        <v>431</v>
      </c>
      <c r="G267" s="246" t="s">
        <v>286</v>
      </c>
      <c r="H267" s="247">
        <v>10</v>
      </c>
      <c r="I267" s="248"/>
      <c r="J267" s="249">
        <f>ROUND(I267*H267,2)</f>
        <v>0</v>
      </c>
      <c r="K267" s="245" t="s">
        <v>148</v>
      </c>
      <c r="L267" s="44"/>
      <c r="M267" s="250" t="s">
        <v>1</v>
      </c>
      <c r="N267" s="251" t="s">
        <v>43</v>
      </c>
      <c r="O267" s="91"/>
      <c r="P267" s="252">
        <f>O267*H267</f>
        <v>0</v>
      </c>
      <c r="Q267" s="252">
        <v>0</v>
      </c>
      <c r="R267" s="252">
        <f>Q267*H267</f>
        <v>0</v>
      </c>
      <c r="S267" s="252">
        <v>0</v>
      </c>
      <c r="T267" s="25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54" t="s">
        <v>149</v>
      </c>
      <c r="AT267" s="254" t="s">
        <v>144</v>
      </c>
      <c r="AU267" s="254" t="s">
        <v>89</v>
      </c>
      <c r="AY267" s="17" t="s">
        <v>142</v>
      </c>
      <c r="BE267" s="255">
        <f>IF(N267="základní",J267,0)</f>
        <v>0</v>
      </c>
      <c r="BF267" s="255">
        <f>IF(N267="snížená",J267,0)</f>
        <v>0</v>
      </c>
      <c r="BG267" s="255">
        <f>IF(N267="zákl. přenesená",J267,0)</f>
        <v>0</v>
      </c>
      <c r="BH267" s="255">
        <f>IF(N267="sníž. přenesená",J267,0)</f>
        <v>0</v>
      </c>
      <c r="BI267" s="255">
        <f>IF(N267="nulová",J267,0)</f>
        <v>0</v>
      </c>
      <c r="BJ267" s="17" t="s">
        <v>86</v>
      </c>
      <c r="BK267" s="255">
        <f>ROUND(I267*H267,2)</f>
        <v>0</v>
      </c>
      <c r="BL267" s="17" t="s">
        <v>149</v>
      </c>
      <c r="BM267" s="254" t="s">
        <v>432</v>
      </c>
    </row>
    <row r="268" spans="1:51" s="14" customFormat="1" ht="12">
      <c r="A268" s="14"/>
      <c r="B268" s="268"/>
      <c r="C268" s="269"/>
      <c r="D268" s="258" t="s">
        <v>151</v>
      </c>
      <c r="E268" s="270" t="s">
        <v>1</v>
      </c>
      <c r="F268" s="271" t="s">
        <v>433</v>
      </c>
      <c r="G268" s="269"/>
      <c r="H268" s="270" t="s">
        <v>1</v>
      </c>
      <c r="I268" s="272"/>
      <c r="J268" s="269"/>
      <c r="K268" s="269"/>
      <c r="L268" s="273"/>
      <c r="M268" s="274"/>
      <c r="N268" s="275"/>
      <c r="O268" s="275"/>
      <c r="P268" s="275"/>
      <c r="Q268" s="275"/>
      <c r="R268" s="275"/>
      <c r="S268" s="275"/>
      <c r="T268" s="27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7" t="s">
        <v>151</v>
      </c>
      <c r="AU268" s="277" t="s">
        <v>89</v>
      </c>
      <c r="AV268" s="14" t="s">
        <v>86</v>
      </c>
      <c r="AW268" s="14" t="s">
        <v>33</v>
      </c>
      <c r="AX268" s="14" t="s">
        <v>78</v>
      </c>
      <c r="AY268" s="277" t="s">
        <v>142</v>
      </c>
    </row>
    <row r="269" spans="1:51" s="13" customFormat="1" ht="12">
      <c r="A269" s="13"/>
      <c r="B269" s="256"/>
      <c r="C269" s="257"/>
      <c r="D269" s="258" t="s">
        <v>151</v>
      </c>
      <c r="E269" s="259" t="s">
        <v>1</v>
      </c>
      <c r="F269" s="260" t="s">
        <v>434</v>
      </c>
      <c r="G269" s="257"/>
      <c r="H269" s="261">
        <v>10</v>
      </c>
      <c r="I269" s="262"/>
      <c r="J269" s="257"/>
      <c r="K269" s="257"/>
      <c r="L269" s="263"/>
      <c r="M269" s="264"/>
      <c r="N269" s="265"/>
      <c r="O269" s="265"/>
      <c r="P269" s="265"/>
      <c r="Q269" s="265"/>
      <c r="R269" s="265"/>
      <c r="S269" s="265"/>
      <c r="T269" s="26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7" t="s">
        <v>151</v>
      </c>
      <c r="AU269" s="267" t="s">
        <v>89</v>
      </c>
      <c r="AV269" s="13" t="s">
        <v>89</v>
      </c>
      <c r="AW269" s="13" t="s">
        <v>33</v>
      </c>
      <c r="AX269" s="13" t="s">
        <v>86</v>
      </c>
      <c r="AY269" s="267" t="s">
        <v>142</v>
      </c>
    </row>
    <row r="270" spans="1:65" s="2" customFormat="1" ht="24" customHeight="1">
      <c r="A270" s="38"/>
      <c r="B270" s="39"/>
      <c r="C270" s="289" t="s">
        <v>435</v>
      </c>
      <c r="D270" s="289" t="s">
        <v>222</v>
      </c>
      <c r="E270" s="290" t="s">
        <v>436</v>
      </c>
      <c r="F270" s="291" t="s">
        <v>437</v>
      </c>
      <c r="G270" s="292" t="s">
        <v>286</v>
      </c>
      <c r="H270" s="293">
        <v>10</v>
      </c>
      <c r="I270" s="294"/>
      <c r="J270" s="295">
        <f>ROUND(I270*H270,2)</f>
        <v>0</v>
      </c>
      <c r="K270" s="291" t="s">
        <v>1</v>
      </c>
      <c r="L270" s="296"/>
      <c r="M270" s="297" t="s">
        <v>1</v>
      </c>
      <c r="N270" s="298" t="s">
        <v>43</v>
      </c>
      <c r="O270" s="91"/>
      <c r="P270" s="252">
        <f>O270*H270</f>
        <v>0</v>
      </c>
      <c r="Q270" s="252">
        <v>0.009</v>
      </c>
      <c r="R270" s="252">
        <f>Q270*H270</f>
        <v>0.09</v>
      </c>
      <c r="S270" s="252">
        <v>0</v>
      </c>
      <c r="T270" s="25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54" t="s">
        <v>186</v>
      </c>
      <c r="AT270" s="254" t="s">
        <v>222</v>
      </c>
      <c r="AU270" s="254" t="s">
        <v>89</v>
      </c>
      <c r="AY270" s="17" t="s">
        <v>142</v>
      </c>
      <c r="BE270" s="255">
        <f>IF(N270="základní",J270,0)</f>
        <v>0</v>
      </c>
      <c r="BF270" s="255">
        <f>IF(N270="snížená",J270,0)</f>
        <v>0</v>
      </c>
      <c r="BG270" s="255">
        <f>IF(N270="zákl. přenesená",J270,0)</f>
        <v>0</v>
      </c>
      <c r="BH270" s="255">
        <f>IF(N270="sníž. přenesená",J270,0)</f>
        <v>0</v>
      </c>
      <c r="BI270" s="255">
        <f>IF(N270="nulová",J270,0)</f>
        <v>0</v>
      </c>
      <c r="BJ270" s="17" t="s">
        <v>86</v>
      </c>
      <c r="BK270" s="255">
        <f>ROUND(I270*H270,2)</f>
        <v>0</v>
      </c>
      <c r="BL270" s="17" t="s">
        <v>149</v>
      </c>
      <c r="BM270" s="254" t="s">
        <v>438</v>
      </c>
    </row>
    <row r="271" spans="1:65" s="2" customFormat="1" ht="36" customHeight="1">
      <c r="A271" s="38"/>
      <c r="B271" s="39"/>
      <c r="C271" s="243" t="s">
        <v>439</v>
      </c>
      <c r="D271" s="243" t="s">
        <v>144</v>
      </c>
      <c r="E271" s="244" t="s">
        <v>440</v>
      </c>
      <c r="F271" s="245" t="s">
        <v>441</v>
      </c>
      <c r="G271" s="246" t="s">
        <v>286</v>
      </c>
      <c r="H271" s="247">
        <v>18</v>
      </c>
      <c r="I271" s="248"/>
      <c r="J271" s="249">
        <f>ROUND(I271*H271,2)</f>
        <v>0</v>
      </c>
      <c r="K271" s="245" t="s">
        <v>148</v>
      </c>
      <c r="L271" s="44"/>
      <c r="M271" s="250" t="s">
        <v>1</v>
      </c>
      <c r="N271" s="251" t="s">
        <v>43</v>
      </c>
      <c r="O271" s="91"/>
      <c r="P271" s="252">
        <f>O271*H271</f>
        <v>0</v>
      </c>
      <c r="Q271" s="252">
        <v>0</v>
      </c>
      <c r="R271" s="252">
        <f>Q271*H271</f>
        <v>0</v>
      </c>
      <c r="S271" s="252">
        <v>0</v>
      </c>
      <c r="T271" s="25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54" t="s">
        <v>149</v>
      </c>
      <c r="AT271" s="254" t="s">
        <v>144</v>
      </c>
      <c r="AU271" s="254" t="s">
        <v>89</v>
      </c>
      <c r="AY271" s="17" t="s">
        <v>142</v>
      </c>
      <c r="BE271" s="255">
        <f>IF(N271="základní",J271,0)</f>
        <v>0</v>
      </c>
      <c r="BF271" s="255">
        <f>IF(N271="snížená",J271,0)</f>
        <v>0</v>
      </c>
      <c r="BG271" s="255">
        <f>IF(N271="zákl. přenesená",J271,0)</f>
        <v>0</v>
      </c>
      <c r="BH271" s="255">
        <f>IF(N271="sníž. přenesená",J271,0)</f>
        <v>0</v>
      </c>
      <c r="BI271" s="255">
        <f>IF(N271="nulová",J271,0)</f>
        <v>0</v>
      </c>
      <c r="BJ271" s="17" t="s">
        <v>86</v>
      </c>
      <c r="BK271" s="255">
        <f>ROUND(I271*H271,2)</f>
        <v>0</v>
      </c>
      <c r="BL271" s="17" t="s">
        <v>149</v>
      </c>
      <c r="BM271" s="254" t="s">
        <v>442</v>
      </c>
    </row>
    <row r="272" spans="1:65" s="2" customFormat="1" ht="24" customHeight="1">
      <c r="A272" s="38"/>
      <c r="B272" s="39"/>
      <c r="C272" s="289" t="s">
        <v>443</v>
      </c>
      <c r="D272" s="289" t="s">
        <v>222</v>
      </c>
      <c r="E272" s="290" t="s">
        <v>444</v>
      </c>
      <c r="F272" s="291" t="s">
        <v>445</v>
      </c>
      <c r="G272" s="292" t="s">
        <v>286</v>
      </c>
      <c r="H272" s="293">
        <v>18</v>
      </c>
      <c r="I272" s="294"/>
      <c r="J272" s="295">
        <f>ROUND(I272*H272,2)</f>
        <v>0</v>
      </c>
      <c r="K272" s="291" t="s">
        <v>1</v>
      </c>
      <c r="L272" s="296"/>
      <c r="M272" s="297" t="s">
        <v>1</v>
      </c>
      <c r="N272" s="298" t="s">
        <v>43</v>
      </c>
      <c r="O272" s="91"/>
      <c r="P272" s="252">
        <f>O272*H272</f>
        <v>0</v>
      </c>
      <c r="Q272" s="252">
        <v>0.063</v>
      </c>
      <c r="R272" s="252">
        <f>Q272*H272</f>
        <v>1.134</v>
      </c>
      <c r="S272" s="252">
        <v>0</v>
      </c>
      <c r="T272" s="25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54" t="s">
        <v>186</v>
      </c>
      <c r="AT272" s="254" t="s">
        <v>222</v>
      </c>
      <c r="AU272" s="254" t="s">
        <v>89</v>
      </c>
      <c r="AY272" s="17" t="s">
        <v>142</v>
      </c>
      <c r="BE272" s="255">
        <f>IF(N272="základní",J272,0)</f>
        <v>0</v>
      </c>
      <c r="BF272" s="255">
        <f>IF(N272="snížená",J272,0)</f>
        <v>0</v>
      </c>
      <c r="BG272" s="255">
        <f>IF(N272="zákl. přenesená",J272,0)</f>
        <v>0</v>
      </c>
      <c r="BH272" s="255">
        <f>IF(N272="sníž. přenesená",J272,0)</f>
        <v>0</v>
      </c>
      <c r="BI272" s="255">
        <f>IF(N272="nulová",J272,0)</f>
        <v>0</v>
      </c>
      <c r="BJ272" s="17" t="s">
        <v>86</v>
      </c>
      <c r="BK272" s="255">
        <f>ROUND(I272*H272,2)</f>
        <v>0</v>
      </c>
      <c r="BL272" s="17" t="s">
        <v>149</v>
      </c>
      <c r="BM272" s="254" t="s">
        <v>446</v>
      </c>
    </row>
    <row r="273" spans="1:51" s="13" customFormat="1" ht="12">
      <c r="A273" s="13"/>
      <c r="B273" s="256"/>
      <c r="C273" s="257"/>
      <c r="D273" s="258" t="s">
        <v>151</v>
      </c>
      <c r="E273" s="259" t="s">
        <v>1</v>
      </c>
      <c r="F273" s="260" t="s">
        <v>447</v>
      </c>
      <c r="G273" s="257"/>
      <c r="H273" s="261">
        <v>15</v>
      </c>
      <c r="I273" s="262"/>
      <c r="J273" s="257"/>
      <c r="K273" s="257"/>
      <c r="L273" s="263"/>
      <c r="M273" s="264"/>
      <c r="N273" s="265"/>
      <c r="O273" s="265"/>
      <c r="P273" s="265"/>
      <c r="Q273" s="265"/>
      <c r="R273" s="265"/>
      <c r="S273" s="265"/>
      <c r="T273" s="26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7" t="s">
        <v>151</v>
      </c>
      <c r="AU273" s="267" t="s">
        <v>89</v>
      </c>
      <c r="AV273" s="13" t="s">
        <v>89</v>
      </c>
      <c r="AW273" s="13" t="s">
        <v>33</v>
      </c>
      <c r="AX273" s="13" t="s">
        <v>78</v>
      </c>
      <c r="AY273" s="267" t="s">
        <v>142</v>
      </c>
    </row>
    <row r="274" spans="1:51" s="13" customFormat="1" ht="12">
      <c r="A274" s="13"/>
      <c r="B274" s="256"/>
      <c r="C274" s="257"/>
      <c r="D274" s="258" t="s">
        <v>151</v>
      </c>
      <c r="E274" s="259" t="s">
        <v>1</v>
      </c>
      <c r="F274" s="260" t="s">
        <v>448</v>
      </c>
      <c r="G274" s="257"/>
      <c r="H274" s="261">
        <v>3</v>
      </c>
      <c r="I274" s="262"/>
      <c r="J274" s="257"/>
      <c r="K274" s="257"/>
      <c r="L274" s="263"/>
      <c r="M274" s="264"/>
      <c r="N274" s="265"/>
      <c r="O274" s="265"/>
      <c r="P274" s="265"/>
      <c r="Q274" s="265"/>
      <c r="R274" s="265"/>
      <c r="S274" s="265"/>
      <c r="T274" s="26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7" t="s">
        <v>151</v>
      </c>
      <c r="AU274" s="267" t="s">
        <v>89</v>
      </c>
      <c r="AV274" s="13" t="s">
        <v>89</v>
      </c>
      <c r="AW274" s="13" t="s">
        <v>33</v>
      </c>
      <c r="AX274" s="13" t="s">
        <v>78</v>
      </c>
      <c r="AY274" s="267" t="s">
        <v>142</v>
      </c>
    </row>
    <row r="275" spans="1:51" s="15" customFormat="1" ht="12">
      <c r="A275" s="15"/>
      <c r="B275" s="278"/>
      <c r="C275" s="279"/>
      <c r="D275" s="258" t="s">
        <v>151</v>
      </c>
      <c r="E275" s="280" t="s">
        <v>1</v>
      </c>
      <c r="F275" s="281" t="s">
        <v>180</v>
      </c>
      <c r="G275" s="279"/>
      <c r="H275" s="282">
        <v>18</v>
      </c>
      <c r="I275" s="283"/>
      <c r="J275" s="279"/>
      <c r="K275" s="279"/>
      <c r="L275" s="284"/>
      <c r="M275" s="285"/>
      <c r="N275" s="286"/>
      <c r="O275" s="286"/>
      <c r="P275" s="286"/>
      <c r="Q275" s="286"/>
      <c r="R275" s="286"/>
      <c r="S275" s="286"/>
      <c r="T275" s="287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88" t="s">
        <v>151</v>
      </c>
      <c r="AU275" s="288" t="s">
        <v>89</v>
      </c>
      <c r="AV275" s="15" t="s">
        <v>149</v>
      </c>
      <c r="AW275" s="15" t="s">
        <v>33</v>
      </c>
      <c r="AX275" s="15" t="s">
        <v>86</v>
      </c>
      <c r="AY275" s="288" t="s">
        <v>142</v>
      </c>
    </row>
    <row r="276" spans="1:65" s="2" customFormat="1" ht="16.5" customHeight="1">
      <c r="A276" s="38"/>
      <c r="B276" s="39"/>
      <c r="C276" s="243" t="s">
        <v>449</v>
      </c>
      <c r="D276" s="243" t="s">
        <v>144</v>
      </c>
      <c r="E276" s="244" t="s">
        <v>450</v>
      </c>
      <c r="F276" s="245" t="s">
        <v>451</v>
      </c>
      <c r="G276" s="246" t="s">
        <v>286</v>
      </c>
      <c r="H276" s="247">
        <v>18</v>
      </c>
      <c r="I276" s="248"/>
      <c r="J276" s="249">
        <f>ROUND(I276*H276,2)</f>
        <v>0</v>
      </c>
      <c r="K276" s="245" t="s">
        <v>148</v>
      </c>
      <c r="L276" s="44"/>
      <c r="M276" s="250" t="s">
        <v>1</v>
      </c>
      <c r="N276" s="251" t="s">
        <v>43</v>
      </c>
      <c r="O276" s="91"/>
      <c r="P276" s="252">
        <f>O276*H276</f>
        <v>0</v>
      </c>
      <c r="Q276" s="252">
        <v>5.2E-05</v>
      </c>
      <c r="R276" s="252">
        <f>Q276*H276</f>
        <v>0.000936</v>
      </c>
      <c r="S276" s="252">
        <v>0</v>
      </c>
      <c r="T276" s="25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54" t="s">
        <v>149</v>
      </c>
      <c r="AT276" s="254" t="s">
        <v>144</v>
      </c>
      <c r="AU276" s="254" t="s">
        <v>89</v>
      </c>
      <c r="AY276" s="17" t="s">
        <v>142</v>
      </c>
      <c r="BE276" s="255">
        <f>IF(N276="základní",J276,0)</f>
        <v>0</v>
      </c>
      <c r="BF276" s="255">
        <f>IF(N276="snížená",J276,0)</f>
        <v>0</v>
      </c>
      <c r="BG276" s="255">
        <f>IF(N276="zákl. přenesená",J276,0)</f>
        <v>0</v>
      </c>
      <c r="BH276" s="255">
        <f>IF(N276="sníž. přenesená",J276,0)</f>
        <v>0</v>
      </c>
      <c r="BI276" s="255">
        <f>IF(N276="nulová",J276,0)</f>
        <v>0</v>
      </c>
      <c r="BJ276" s="17" t="s">
        <v>86</v>
      </c>
      <c r="BK276" s="255">
        <f>ROUND(I276*H276,2)</f>
        <v>0</v>
      </c>
      <c r="BL276" s="17" t="s">
        <v>149</v>
      </c>
      <c r="BM276" s="254" t="s">
        <v>452</v>
      </c>
    </row>
    <row r="277" spans="1:51" s="13" customFormat="1" ht="12">
      <c r="A277" s="13"/>
      <c r="B277" s="256"/>
      <c r="C277" s="257"/>
      <c r="D277" s="258" t="s">
        <v>151</v>
      </c>
      <c r="E277" s="259" t="s">
        <v>1</v>
      </c>
      <c r="F277" s="260" t="s">
        <v>241</v>
      </c>
      <c r="G277" s="257"/>
      <c r="H277" s="261">
        <v>18</v>
      </c>
      <c r="I277" s="262"/>
      <c r="J277" s="257"/>
      <c r="K277" s="257"/>
      <c r="L277" s="263"/>
      <c r="M277" s="264"/>
      <c r="N277" s="265"/>
      <c r="O277" s="265"/>
      <c r="P277" s="265"/>
      <c r="Q277" s="265"/>
      <c r="R277" s="265"/>
      <c r="S277" s="265"/>
      <c r="T277" s="26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7" t="s">
        <v>151</v>
      </c>
      <c r="AU277" s="267" t="s">
        <v>89</v>
      </c>
      <c r="AV277" s="13" t="s">
        <v>89</v>
      </c>
      <c r="AW277" s="13" t="s">
        <v>33</v>
      </c>
      <c r="AX277" s="13" t="s">
        <v>86</v>
      </c>
      <c r="AY277" s="267" t="s">
        <v>142</v>
      </c>
    </row>
    <row r="278" spans="1:65" s="2" customFormat="1" ht="16.5" customHeight="1">
      <c r="A278" s="38"/>
      <c r="B278" s="39"/>
      <c r="C278" s="289" t="s">
        <v>453</v>
      </c>
      <c r="D278" s="289" t="s">
        <v>222</v>
      </c>
      <c r="E278" s="290" t="s">
        <v>454</v>
      </c>
      <c r="F278" s="291" t="s">
        <v>455</v>
      </c>
      <c r="G278" s="292" t="s">
        <v>172</v>
      </c>
      <c r="H278" s="293">
        <v>0.678</v>
      </c>
      <c r="I278" s="294"/>
      <c r="J278" s="295">
        <f>ROUND(I278*H278,2)</f>
        <v>0</v>
      </c>
      <c r="K278" s="291" t="s">
        <v>148</v>
      </c>
      <c r="L278" s="296"/>
      <c r="M278" s="297" t="s">
        <v>1</v>
      </c>
      <c r="N278" s="298" t="s">
        <v>43</v>
      </c>
      <c r="O278" s="91"/>
      <c r="P278" s="252">
        <f>O278*H278</f>
        <v>0</v>
      </c>
      <c r="Q278" s="252">
        <v>0.65</v>
      </c>
      <c r="R278" s="252">
        <f>Q278*H278</f>
        <v>0.44070000000000004</v>
      </c>
      <c r="S278" s="252">
        <v>0</v>
      </c>
      <c r="T278" s="25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54" t="s">
        <v>186</v>
      </c>
      <c r="AT278" s="254" t="s">
        <v>222</v>
      </c>
      <c r="AU278" s="254" t="s">
        <v>89</v>
      </c>
      <c r="AY278" s="17" t="s">
        <v>142</v>
      </c>
      <c r="BE278" s="255">
        <f>IF(N278="základní",J278,0)</f>
        <v>0</v>
      </c>
      <c r="BF278" s="255">
        <f>IF(N278="snížená",J278,0)</f>
        <v>0</v>
      </c>
      <c r="BG278" s="255">
        <f>IF(N278="zákl. přenesená",J278,0)</f>
        <v>0</v>
      </c>
      <c r="BH278" s="255">
        <f>IF(N278="sníž. přenesená",J278,0)</f>
        <v>0</v>
      </c>
      <c r="BI278" s="255">
        <f>IF(N278="nulová",J278,0)</f>
        <v>0</v>
      </c>
      <c r="BJ278" s="17" t="s">
        <v>86</v>
      </c>
      <c r="BK278" s="255">
        <f>ROUND(I278*H278,2)</f>
        <v>0</v>
      </c>
      <c r="BL278" s="17" t="s">
        <v>149</v>
      </c>
      <c r="BM278" s="254" t="s">
        <v>456</v>
      </c>
    </row>
    <row r="279" spans="1:51" s="13" customFormat="1" ht="12">
      <c r="A279" s="13"/>
      <c r="B279" s="256"/>
      <c r="C279" s="257"/>
      <c r="D279" s="258" t="s">
        <v>151</v>
      </c>
      <c r="E279" s="257"/>
      <c r="F279" s="260" t="s">
        <v>457</v>
      </c>
      <c r="G279" s="257"/>
      <c r="H279" s="261">
        <v>0.678</v>
      </c>
      <c r="I279" s="262"/>
      <c r="J279" s="257"/>
      <c r="K279" s="257"/>
      <c r="L279" s="263"/>
      <c r="M279" s="264"/>
      <c r="N279" s="265"/>
      <c r="O279" s="265"/>
      <c r="P279" s="265"/>
      <c r="Q279" s="265"/>
      <c r="R279" s="265"/>
      <c r="S279" s="265"/>
      <c r="T279" s="26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7" t="s">
        <v>151</v>
      </c>
      <c r="AU279" s="267" t="s">
        <v>89</v>
      </c>
      <c r="AV279" s="13" t="s">
        <v>89</v>
      </c>
      <c r="AW279" s="13" t="s">
        <v>4</v>
      </c>
      <c r="AX279" s="13" t="s">
        <v>86</v>
      </c>
      <c r="AY279" s="267" t="s">
        <v>142</v>
      </c>
    </row>
    <row r="280" spans="1:65" s="2" customFormat="1" ht="48" customHeight="1">
      <c r="A280" s="38"/>
      <c r="B280" s="39"/>
      <c r="C280" s="243" t="s">
        <v>458</v>
      </c>
      <c r="D280" s="243" t="s">
        <v>144</v>
      </c>
      <c r="E280" s="244" t="s">
        <v>459</v>
      </c>
      <c r="F280" s="245" t="s">
        <v>460</v>
      </c>
      <c r="G280" s="246" t="s">
        <v>286</v>
      </c>
      <c r="H280" s="247">
        <v>17</v>
      </c>
      <c r="I280" s="248"/>
      <c r="J280" s="249">
        <f>ROUND(I280*H280,2)</f>
        <v>0</v>
      </c>
      <c r="K280" s="245" t="s">
        <v>148</v>
      </c>
      <c r="L280" s="44"/>
      <c r="M280" s="250" t="s">
        <v>1</v>
      </c>
      <c r="N280" s="251" t="s">
        <v>43</v>
      </c>
      <c r="O280" s="91"/>
      <c r="P280" s="252">
        <f>O280*H280</f>
        <v>0</v>
      </c>
      <c r="Q280" s="252">
        <v>0.032028</v>
      </c>
      <c r="R280" s="252">
        <f>Q280*H280</f>
        <v>0.544476</v>
      </c>
      <c r="S280" s="252">
        <v>0</v>
      </c>
      <c r="T280" s="25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4" t="s">
        <v>149</v>
      </c>
      <c r="AT280" s="254" t="s">
        <v>144</v>
      </c>
      <c r="AU280" s="254" t="s">
        <v>89</v>
      </c>
      <c r="AY280" s="17" t="s">
        <v>142</v>
      </c>
      <c r="BE280" s="255">
        <f>IF(N280="základní",J280,0)</f>
        <v>0</v>
      </c>
      <c r="BF280" s="255">
        <f>IF(N280="snížená",J280,0)</f>
        <v>0</v>
      </c>
      <c r="BG280" s="255">
        <f>IF(N280="zákl. přenesená",J280,0)</f>
        <v>0</v>
      </c>
      <c r="BH280" s="255">
        <f>IF(N280="sníž. přenesená",J280,0)</f>
        <v>0</v>
      </c>
      <c r="BI280" s="255">
        <f>IF(N280="nulová",J280,0)</f>
        <v>0</v>
      </c>
      <c r="BJ280" s="17" t="s">
        <v>86</v>
      </c>
      <c r="BK280" s="255">
        <f>ROUND(I280*H280,2)</f>
        <v>0</v>
      </c>
      <c r="BL280" s="17" t="s">
        <v>149</v>
      </c>
      <c r="BM280" s="254" t="s">
        <v>461</v>
      </c>
    </row>
    <row r="281" spans="1:65" s="2" customFormat="1" ht="48" customHeight="1">
      <c r="A281" s="38"/>
      <c r="B281" s="39"/>
      <c r="C281" s="243" t="s">
        <v>462</v>
      </c>
      <c r="D281" s="243" t="s">
        <v>144</v>
      </c>
      <c r="E281" s="244" t="s">
        <v>463</v>
      </c>
      <c r="F281" s="245" t="s">
        <v>464</v>
      </c>
      <c r="G281" s="246" t="s">
        <v>286</v>
      </c>
      <c r="H281" s="247">
        <v>8</v>
      </c>
      <c r="I281" s="248"/>
      <c r="J281" s="249">
        <f>ROUND(I281*H281,2)</f>
        <v>0</v>
      </c>
      <c r="K281" s="245" t="s">
        <v>148</v>
      </c>
      <c r="L281" s="44"/>
      <c r="M281" s="250" t="s">
        <v>1</v>
      </c>
      <c r="N281" s="251" t="s">
        <v>43</v>
      </c>
      <c r="O281" s="91"/>
      <c r="P281" s="252">
        <f>O281*H281</f>
        <v>0</v>
      </c>
      <c r="Q281" s="252">
        <v>0.0448403</v>
      </c>
      <c r="R281" s="252">
        <f>Q281*H281</f>
        <v>0.3587224</v>
      </c>
      <c r="S281" s="252">
        <v>0</v>
      </c>
      <c r="T281" s="25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54" t="s">
        <v>149</v>
      </c>
      <c r="AT281" s="254" t="s">
        <v>144</v>
      </c>
      <c r="AU281" s="254" t="s">
        <v>89</v>
      </c>
      <c r="AY281" s="17" t="s">
        <v>142</v>
      </c>
      <c r="BE281" s="255">
        <f>IF(N281="základní",J281,0)</f>
        <v>0</v>
      </c>
      <c r="BF281" s="255">
        <f>IF(N281="snížená",J281,0)</f>
        <v>0</v>
      </c>
      <c r="BG281" s="255">
        <f>IF(N281="zákl. přenesená",J281,0)</f>
        <v>0</v>
      </c>
      <c r="BH281" s="255">
        <f>IF(N281="sníž. přenesená",J281,0)</f>
        <v>0</v>
      </c>
      <c r="BI281" s="255">
        <f>IF(N281="nulová",J281,0)</f>
        <v>0</v>
      </c>
      <c r="BJ281" s="17" t="s">
        <v>86</v>
      </c>
      <c r="BK281" s="255">
        <f>ROUND(I281*H281,2)</f>
        <v>0</v>
      </c>
      <c r="BL281" s="17" t="s">
        <v>149</v>
      </c>
      <c r="BM281" s="254" t="s">
        <v>465</v>
      </c>
    </row>
    <row r="282" spans="1:63" s="12" customFormat="1" ht="22.8" customHeight="1">
      <c r="A282" s="12"/>
      <c r="B282" s="227"/>
      <c r="C282" s="228"/>
      <c r="D282" s="229" t="s">
        <v>77</v>
      </c>
      <c r="E282" s="241" t="s">
        <v>89</v>
      </c>
      <c r="F282" s="241" t="s">
        <v>466</v>
      </c>
      <c r="G282" s="228"/>
      <c r="H282" s="228"/>
      <c r="I282" s="231"/>
      <c r="J282" s="242">
        <f>BK282</f>
        <v>0</v>
      </c>
      <c r="K282" s="228"/>
      <c r="L282" s="233"/>
      <c r="M282" s="234"/>
      <c r="N282" s="235"/>
      <c r="O282" s="235"/>
      <c r="P282" s="236">
        <f>SUM(P283:P328)</f>
        <v>0</v>
      </c>
      <c r="Q282" s="235"/>
      <c r="R282" s="236">
        <f>SUM(R283:R328)</f>
        <v>428.21136725587</v>
      </c>
      <c r="S282" s="235"/>
      <c r="T282" s="237">
        <f>SUM(T283:T328)</f>
        <v>58.064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38" t="s">
        <v>86</v>
      </c>
      <c r="AT282" s="239" t="s">
        <v>77</v>
      </c>
      <c r="AU282" s="239" t="s">
        <v>86</v>
      </c>
      <c r="AY282" s="238" t="s">
        <v>142</v>
      </c>
      <c r="BK282" s="240">
        <f>SUM(BK283:BK328)</f>
        <v>0</v>
      </c>
    </row>
    <row r="283" spans="1:65" s="2" customFormat="1" ht="36" customHeight="1">
      <c r="A283" s="38"/>
      <c r="B283" s="39"/>
      <c r="C283" s="243" t="s">
        <v>467</v>
      </c>
      <c r="D283" s="243" t="s">
        <v>144</v>
      </c>
      <c r="E283" s="244" t="s">
        <v>468</v>
      </c>
      <c r="F283" s="245" t="s">
        <v>469</v>
      </c>
      <c r="G283" s="246" t="s">
        <v>172</v>
      </c>
      <c r="H283" s="247">
        <v>18</v>
      </c>
      <c r="I283" s="248"/>
      <c r="J283" s="249">
        <f>ROUND(I283*H283,2)</f>
        <v>0</v>
      </c>
      <c r="K283" s="245" t="s">
        <v>148</v>
      </c>
      <c r="L283" s="44"/>
      <c r="M283" s="250" t="s">
        <v>1</v>
      </c>
      <c r="N283" s="251" t="s">
        <v>43</v>
      </c>
      <c r="O283" s="91"/>
      <c r="P283" s="252">
        <f>O283*H283</f>
        <v>0</v>
      </c>
      <c r="Q283" s="252">
        <v>0</v>
      </c>
      <c r="R283" s="252">
        <f>Q283*H283</f>
        <v>0</v>
      </c>
      <c r="S283" s="252">
        <v>0</v>
      </c>
      <c r="T283" s="25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54" t="s">
        <v>149</v>
      </c>
      <c r="AT283" s="254" t="s">
        <v>144</v>
      </c>
      <c r="AU283" s="254" t="s">
        <v>89</v>
      </c>
      <c r="AY283" s="17" t="s">
        <v>142</v>
      </c>
      <c r="BE283" s="255">
        <f>IF(N283="základní",J283,0)</f>
        <v>0</v>
      </c>
      <c r="BF283" s="255">
        <f>IF(N283="snížená",J283,0)</f>
        <v>0</v>
      </c>
      <c r="BG283" s="255">
        <f>IF(N283="zákl. přenesená",J283,0)</f>
        <v>0</v>
      </c>
      <c r="BH283" s="255">
        <f>IF(N283="sníž. přenesená",J283,0)</f>
        <v>0</v>
      </c>
      <c r="BI283" s="255">
        <f>IF(N283="nulová",J283,0)</f>
        <v>0</v>
      </c>
      <c r="BJ283" s="17" t="s">
        <v>86</v>
      </c>
      <c r="BK283" s="255">
        <f>ROUND(I283*H283,2)</f>
        <v>0</v>
      </c>
      <c r="BL283" s="17" t="s">
        <v>149</v>
      </c>
      <c r="BM283" s="254" t="s">
        <v>470</v>
      </c>
    </row>
    <row r="284" spans="1:51" s="13" customFormat="1" ht="12">
      <c r="A284" s="13"/>
      <c r="B284" s="256"/>
      <c r="C284" s="257"/>
      <c r="D284" s="258" t="s">
        <v>151</v>
      </c>
      <c r="E284" s="259" t="s">
        <v>1</v>
      </c>
      <c r="F284" s="260" t="s">
        <v>471</v>
      </c>
      <c r="G284" s="257"/>
      <c r="H284" s="261">
        <v>18</v>
      </c>
      <c r="I284" s="262"/>
      <c r="J284" s="257"/>
      <c r="K284" s="257"/>
      <c r="L284" s="263"/>
      <c r="M284" s="264"/>
      <c r="N284" s="265"/>
      <c r="O284" s="265"/>
      <c r="P284" s="265"/>
      <c r="Q284" s="265"/>
      <c r="R284" s="265"/>
      <c r="S284" s="265"/>
      <c r="T284" s="26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7" t="s">
        <v>151</v>
      </c>
      <c r="AU284" s="267" t="s">
        <v>89</v>
      </c>
      <c r="AV284" s="13" t="s">
        <v>89</v>
      </c>
      <c r="AW284" s="13" t="s">
        <v>33</v>
      </c>
      <c r="AX284" s="13" t="s">
        <v>86</v>
      </c>
      <c r="AY284" s="267" t="s">
        <v>142</v>
      </c>
    </row>
    <row r="285" spans="1:65" s="2" customFormat="1" ht="24" customHeight="1">
      <c r="A285" s="38"/>
      <c r="B285" s="39"/>
      <c r="C285" s="243" t="s">
        <v>472</v>
      </c>
      <c r="D285" s="243" t="s">
        <v>144</v>
      </c>
      <c r="E285" s="244" t="s">
        <v>473</v>
      </c>
      <c r="F285" s="245" t="s">
        <v>474</v>
      </c>
      <c r="G285" s="246" t="s">
        <v>147</v>
      </c>
      <c r="H285" s="247">
        <v>300</v>
      </c>
      <c r="I285" s="248"/>
      <c r="J285" s="249">
        <f>ROUND(I285*H285,2)</f>
        <v>0</v>
      </c>
      <c r="K285" s="245" t="s">
        <v>148</v>
      </c>
      <c r="L285" s="44"/>
      <c r="M285" s="250" t="s">
        <v>1</v>
      </c>
      <c r="N285" s="251" t="s">
        <v>43</v>
      </c>
      <c r="O285" s="91"/>
      <c r="P285" s="252">
        <f>O285*H285</f>
        <v>0</v>
      </c>
      <c r="Q285" s="252">
        <v>0.0007344</v>
      </c>
      <c r="R285" s="252">
        <f>Q285*H285</f>
        <v>0.22032</v>
      </c>
      <c r="S285" s="252">
        <v>0</v>
      </c>
      <c r="T285" s="25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54" t="s">
        <v>149</v>
      </c>
      <c r="AT285" s="254" t="s">
        <v>144</v>
      </c>
      <c r="AU285" s="254" t="s">
        <v>89</v>
      </c>
      <c r="AY285" s="17" t="s">
        <v>142</v>
      </c>
      <c r="BE285" s="255">
        <f>IF(N285="základní",J285,0)</f>
        <v>0</v>
      </c>
      <c r="BF285" s="255">
        <f>IF(N285="snížená",J285,0)</f>
        <v>0</v>
      </c>
      <c r="BG285" s="255">
        <f>IF(N285="zákl. přenesená",J285,0)</f>
        <v>0</v>
      </c>
      <c r="BH285" s="255">
        <f>IF(N285="sníž. přenesená",J285,0)</f>
        <v>0</v>
      </c>
      <c r="BI285" s="255">
        <f>IF(N285="nulová",J285,0)</f>
        <v>0</v>
      </c>
      <c r="BJ285" s="17" t="s">
        <v>86</v>
      </c>
      <c r="BK285" s="255">
        <f>ROUND(I285*H285,2)</f>
        <v>0</v>
      </c>
      <c r="BL285" s="17" t="s">
        <v>149</v>
      </c>
      <c r="BM285" s="254" t="s">
        <v>475</v>
      </c>
    </row>
    <row r="286" spans="1:51" s="13" customFormat="1" ht="12">
      <c r="A286" s="13"/>
      <c r="B286" s="256"/>
      <c r="C286" s="257"/>
      <c r="D286" s="258" t="s">
        <v>151</v>
      </c>
      <c r="E286" s="259" t="s">
        <v>1</v>
      </c>
      <c r="F286" s="260" t="s">
        <v>476</v>
      </c>
      <c r="G286" s="257"/>
      <c r="H286" s="261">
        <v>300</v>
      </c>
      <c r="I286" s="262"/>
      <c r="J286" s="257"/>
      <c r="K286" s="257"/>
      <c r="L286" s="263"/>
      <c r="M286" s="264"/>
      <c r="N286" s="265"/>
      <c r="O286" s="265"/>
      <c r="P286" s="265"/>
      <c r="Q286" s="265"/>
      <c r="R286" s="265"/>
      <c r="S286" s="265"/>
      <c r="T286" s="26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7" t="s">
        <v>151</v>
      </c>
      <c r="AU286" s="267" t="s">
        <v>89</v>
      </c>
      <c r="AV286" s="13" t="s">
        <v>89</v>
      </c>
      <c r="AW286" s="13" t="s">
        <v>33</v>
      </c>
      <c r="AX286" s="13" t="s">
        <v>86</v>
      </c>
      <c r="AY286" s="267" t="s">
        <v>142</v>
      </c>
    </row>
    <row r="287" spans="1:65" s="2" customFormat="1" ht="36" customHeight="1">
      <c r="A287" s="38"/>
      <c r="B287" s="39"/>
      <c r="C287" s="243" t="s">
        <v>477</v>
      </c>
      <c r="D287" s="243" t="s">
        <v>144</v>
      </c>
      <c r="E287" s="244" t="s">
        <v>478</v>
      </c>
      <c r="F287" s="245" t="s">
        <v>479</v>
      </c>
      <c r="G287" s="246" t="s">
        <v>292</v>
      </c>
      <c r="H287" s="247">
        <v>170.4</v>
      </c>
      <c r="I287" s="248"/>
      <c r="J287" s="249">
        <f>ROUND(I287*H287,2)</f>
        <v>0</v>
      </c>
      <c r="K287" s="245" t="s">
        <v>148</v>
      </c>
      <c r="L287" s="44"/>
      <c r="M287" s="250" t="s">
        <v>1</v>
      </c>
      <c r="N287" s="251" t="s">
        <v>43</v>
      </c>
      <c r="O287" s="91"/>
      <c r="P287" s="252">
        <f>O287*H287</f>
        <v>0</v>
      </c>
      <c r="Q287" s="252">
        <v>9.9E-05</v>
      </c>
      <c r="R287" s="252">
        <f>Q287*H287</f>
        <v>0.0168696</v>
      </c>
      <c r="S287" s="252">
        <v>0</v>
      </c>
      <c r="T287" s="25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54" t="s">
        <v>149</v>
      </c>
      <c r="AT287" s="254" t="s">
        <v>144</v>
      </c>
      <c r="AU287" s="254" t="s">
        <v>89</v>
      </c>
      <c r="AY287" s="17" t="s">
        <v>142</v>
      </c>
      <c r="BE287" s="255">
        <f>IF(N287="základní",J287,0)</f>
        <v>0</v>
      </c>
      <c r="BF287" s="255">
        <f>IF(N287="snížená",J287,0)</f>
        <v>0</v>
      </c>
      <c r="BG287" s="255">
        <f>IF(N287="zákl. přenesená",J287,0)</f>
        <v>0</v>
      </c>
      <c r="BH287" s="255">
        <f>IF(N287="sníž. přenesená",J287,0)</f>
        <v>0</v>
      </c>
      <c r="BI287" s="255">
        <f>IF(N287="nulová",J287,0)</f>
        <v>0</v>
      </c>
      <c r="BJ287" s="17" t="s">
        <v>86</v>
      </c>
      <c r="BK287" s="255">
        <f>ROUND(I287*H287,2)</f>
        <v>0</v>
      </c>
      <c r="BL287" s="17" t="s">
        <v>149</v>
      </c>
      <c r="BM287" s="254" t="s">
        <v>480</v>
      </c>
    </row>
    <row r="288" spans="1:51" s="14" customFormat="1" ht="12">
      <c r="A288" s="14"/>
      <c r="B288" s="268"/>
      <c r="C288" s="269"/>
      <c r="D288" s="258" t="s">
        <v>151</v>
      </c>
      <c r="E288" s="270" t="s">
        <v>1</v>
      </c>
      <c r="F288" s="271" t="s">
        <v>481</v>
      </c>
      <c r="G288" s="269"/>
      <c r="H288" s="270" t="s">
        <v>1</v>
      </c>
      <c r="I288" s="272"/>
      <c r="J288" s="269"/>
      <c r="K288" s="269"/>
      <c r="L288" s="273"/>
      <c r="M288" s="274"/>
      <c r="N288" s="275"/>
      <c r="O288" s="275"/>
      <c r="P288" s="275"/>
      <c r="Q288" s="275"/>
      <c r="R288" s="275"/>
      <c r="S288" s="275"/>
      <c r="T288" s="27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7" t="s">
        <v>151</v>
      </c>
      <c r="AU288" s="277" t="s">
        <v>89</v>
      </c>
      <c r="AV288" s="14" t="s">
        <v>86</v>
      </c>
      <c r="AW288" s="14" t="s">
        <v>33</v>
      </c>
      <c r="AX288" s="14" t="s">
        <v>78</v>
      </c>
      <c r="AY288" s="277" t="s">
        <v>142</v>
      </c>
    </row>
    <row r="289" spans="1:51" s="13" customFormat="1" ht="12">
      <c r="A289" s="13"/>
      <c r="B289" s="256"/>
      <c r="C289" s="257"/>
      <c r="D289" s="258" t="s">
        <v>151</v>
      </c>
      <c r="E289" s="259" t="s">
        <v>1</v>
      </c>
      <c r="F289" s="260" t="s">
        <v>482</v>
      </c>
      <c r="G289" s="257"/>
      <c r="H289" s="261">
        <v>170.4</v>
      </c>
      <c r="I289" s="262"/>
      <c r="J289" s="257"/>
      <c r="K289" s="257"/>
      <c r="L289" s="263"/>
      <c r="M289" s="264"/>
      <c r="N289" s="265"/>
      <c r="O289" s="265"/>
      <c r="P289" s="265"/>
      <c r="Q289" s="265"/>
      <c r="R289" s="265"/>
      <c r="S289" s="265"/>
      <c r="T289" s="26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7" t="s">
        <v>151</v>
      </c>
      <c r="AU289" s="267" t="s">
        <v>89</v>
      </c>
      <c r="AV289" s="13" t="s">
        <v>89</v>
      </c>
      <c r="AW289" s="13" t="s">
        <v>33</v>
      </c>
      <c r="AX289" s="13" t="s">
        <v>78</v>
      </c>
      <c r="AY289" s="267" t="s">
        <v>142</v>
      </c>
    </row>
    <row r="290" spans="1:51" s="15" customFormat="1" ht="12">
      <c r="A290" s="15"/>
      <c r="B290" s="278"/>
      <c r="C290" s="279"/>
      <c r="D290" s="258" t="s">
        <v>151</v>
      </c>
      <c r="E290" s="280" t="s">
        <v>1</v>
      </c>
      <c r="F290" s="281" t="s">
        <v>180</v>
      </c>
      <c r="G290" s="279"/>
      <c r="H290" s="282">
        <v>170.4</v>
      </c>
      <c r="I290" s="283"/>
      <c r="J290" s="279"/>
      <c r="K290" s="279"/>
      <c r="L290" s="284"/>
      <c r="M290" s="285"/>
      <c r="N290" s="286"/>
      <c r="O290" s="286"/>
      <c r="P290" s="286"/>
      <c r="Q290" s="286"/>
      <c r="R290" s="286"/>
      <c r="S290" s="286"/>
      <c r="T290" s="287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88" t="s">
        <v>151</v>
      </c>
      <c r="AU290" s="288" t="s">
        <v>89</v>
      </c>
      <c r="AV290" s="15" t="s">
        <v>149</v>
      </c>
      <c r="AW290" s="15" t="s">
        <v>33</v>
      </c>
      <c r="AX290" s="15" t="s">
        <v>86</v>
      </c>
      <c r="AY290" s="288" t="s">
        <v>142</v>
      </c>
    </row>
    <row r="291" spans="1:65" s="2" customFormat="1" ht="24" customHeight="1">
      <c r="A291" s="38"/>
      <c r="B291" s="39"/>
      <c r="C291" s="289" t="s">
        <v>483</v>
      </c>
      <c r="D291" s="289" t="s">
        <v>222</v>
      </c>
      <c r="E291" s="290" t="s">
        <v>484</v>
      </c>
      <c r="F291" s="291" t="s">
        <v>485</v>
      </c>
      <c r="G291" s="292" t="s">
        <v>292</v>
      </c>
      <c r="H291" s="293">
        <v>187.44</v>
      </c>
      <c r="I291" s="294"/>
      <c r="J291" s="295">
        <f>ROUND(I291*H291,2)</f>
        <v>0</v>
      </c>
      <c r="K291" s="291" t="s">
        <v>1</v>
      </c>
      <c r="L291" s="296"/>
      <c r="M291" s="297" t="s">
        <v>1</v>
      </c>
      <c r="N291" s="298" t="s">
        <v>43</v>
      </c>
      <c r="O291" s="91"/>
      <c r="P291" s="252">
        <f>O291*H291</f>
        <v>0</v>
      </c>
      <c r="Q291" s="252">
        <v>0.0005</v>
      </c>
      <c r="R291" s="252">
        <f>Q291*H291</f>
        <v>0.09372</v>
      </c>
      <c r="S291" s="252">
        <v>0</v>
      </c>
      <c r="T291" s="25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54" t="s">
        <v>186</v>
      </c>
      <c r="AT291" s="254" t="s">
        <v>222</v>
      </c>
      <c r="AU291" s="254" t="s">
        <v>89</v>
      </c>
      <c r="AY291" s="17" t="s">
        <v>142</v>
      </c>
      <c r="BE291" s="255">
        <f>IF(N291="základní",J291,0)</f>
        <v>0</v>
      </c>
      <c r="BF291" s="255">
        <f>IF(N291="snížená",J291,0)</f>
        <v>0</v>
      </c>
      <c r="BG291" s="255">
        <f>IF(N291="zákl. přenesená",J291,0)</f>
        <v>0</v>
      </c>
      <c r="BH291" s="255">
        <f>IF(N291="sníž. přenesená",J291,0)</f>
        <v>0</v>
      </c>
      <c r="BI291" s="255">
        <f>IF(N291="nulová",J291,0)</f>
        <v>0</v>
      </c>
      <c r="BJ291" s="17" t="s">
        <v>86</v>
      </c>
      <c r="BK291" s="255">
        <f>ROUND(I291*H291,2)</f>
        <v>0</v>
      </c>
      <c r="BL291" s="17" t="s">
        <v>149</v>
      </c>
      <c r="BM291" s="254" t="s">
        <v>486</v>
      </c>
    </row>
    <row r="292" spans="1:47" s="2" customFormat="1" ht="12">
      <c r="A292" s="38"/>
      <c r="B292" s="39"/>
      <c r="C292" s="40"/>
      <c r="D292" s="258" t="s">
        <v>304</v>
      </c>
      <c r="E292" s="40"/>
      <c r="F292" s="299" t="s">
        <v>487</v>
      </c>
      <c r="G292" s="40"/>
      <c r="H292" s="40"/>
      <c r="I292" s="154"/>
      <c r="J292" s="40"/>
      <c r="K292" s="40"/>
      <c r="L292" s="44"/>
      <c r="M292" s="300"/>
      <c r="N292" s="301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304</v>
      </c>
      <c r="AU292" s="17" t="s">
        <v>89</v>
      </c>
    </row>
    <row r="293" spans="1:51" s="13" customFormat="1" ht="12">
      <c r="A293" s="13"/>
      <c r="B293" s="256"/>
      <c r="C293" s="257"/>
      <c r="D293" s="258" t="s">
        <v>151</v>
      </c>
      <c r="E293" s="257"/>
      <c r="F293" s="260" t="s">
        <v>488</v>
      </c>
      <c r="G293" s="257"/>
      <c r="H293" s="261">
        <v>187.44</v>
      </c>
      <c r="I293" s="262"/>
      <c r="J293" s="257"/>
      <c r="K293" s="257"/>
      <c r="L293" s="263"/>
      <c r="M293" s="264"/>
      <c r="N293" s="265"/>
      <c r="O293" s="265"/>
      <c r="P293" s="265"/>
      <c r="Q293" s="265"/>
      <c r="R293" s="265"/>
      <c r="S293" s="265"/>
      <c r="T293" s="26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7" t="s">
        <v>151</v>
      </c>
      <c r="AU293" s="267" t="s">
        <v>89</v>
      </c>
      <c r="AV293" s="13" t="s">
        <v>89</v>
      </c>
      <c r="AW293" s="13" t="s">
        <v>4</v>
      </c>
      <c r="AX293" s="13" t="s">
        <v>86</v>
      </c>
      <c r="AY293" s="267" t="s">
        <v>142</v>
      </c>
    </row>
    <row r="294" spans="1:65" s="2" customFormat="1" ht="36" customHeight="1">
      <c r="A294" s="38"/>
      <c r="B294" s="39"/>
      <c r="C294" s="243" t="s">
        <v>489</v>
      </c>
      <c r="D294" s="243" t="s">
        <v>144</v>
      </c>
      <c r="E294" s="244" t="s">
        <v>490</v>
      </c>
      <c r="F294" s="245" t="s">
        <v>491</v>
      </c>
      <c r="G294" s="246" t="s">
        <v>292</v>
      </c>
      <c r="H294" s="247">
        <v>411.8</v>
      </c>
      <c r="I294" s="248"/>
      <c r="J294" s="249">
        <f>ROUND(I294*H294,2)</f>
        <v>0</v>
      </c>
      <c r="K294" s="245" t="s">
        <v>148</v>
      </c>
      <c r="L294" s="44"/>
      <c r="M294" s="250" t="s">
        <v>1</v>
      </c>
      <c r="N294" s="251" t="s">
        <v>43</v>
      </c>
      <c r="O294" s="91"/>
      <c r="P294" s="252">
        <f>O294*H294</f>
        <v>0</v>
      </c>
      <c r="Q294" s="252">
        <v>9.9E-05</v>
      </c>
      <c r="R294" s="252">
        <f>Q294*H294</f>
        <v>0.0407682</v>
      </c>
      <c r="S294" s="252">
        <v>0</v>
      </c>
      <c r="T294" s="25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54" t="s">
        <v>149</v>
      </c>
      <c r="AT294" s="254" t="s">
        <v>144</v>
      </c>
      <c r="AU294" s="254" t="s">
        <v>89</v>
      </c>
      <c r="AY294" s="17" t="s">
        <v>142</v>
      </c>
      <c r="BE294" s="255">
        <f>IF(N294="základní",J294,0)</f>
        <v>0</v>
      </c>
      <c r="BF294" s="255">
        <f>IF(N294="snížená",J294,0)</f>
        <v>0</v>
      </c>
      <c r="BG294" s="255">
        <f>IF(N294="zákl. přenesená",J294,0)</f>
        <v>0</v>
      </c>
      <c r="BH294" s="255">
        <f>IF(N294="sníž. přenesená",J294,0)</f>
        <v>0</v>
      </c>
      <c r="BI294" s="255">
        <f>IF(N294="nulová",J294,0)</f>
        <v>0</v>
      </c>
      <c r="BJ294" s="17" t="s">
        <v>86</v>
      </c>
      <c r="BK294" s="255">
        <f>ROUND(I294*H294,2)</f>
        <v>0</v>
      </c>
      <c r="BL294" s="17" t="s">
        <v>149</v>
      </c>
      <c r="BM294" s="254" t="s">
        <v>492</v>
      </c>
    </row>
    <row r="295" spans="1:51" s="14" customFormat="1" ht="12">
      <c r="A295" s="14"/>
      <c r="B295" s="268"/>
      <c r="C295" s="269"/>
      <c r="D295" s="258" t="s">
        <v>151</v>
      </c>
      <c r="E295" s="270" t="s">
        <v>1</v>
      </c>
      <c r="F295" s="271" t="s">
        <v>481</v>
      </c>
      <c r="G295" s="269"/>
      <c r="H295" s="270" t="s">
        <v>1</v>
      </c>
      <c r="I295" s="272"/>
      <c r="J295" s="269"/>
      <c r="K295" s="269"/>
      <c r="L295" s="273"/>
      <c r="M295" s="274"/>
      <c r="N295" s="275"/>
      <c r="O295" s="275"/>
      <c r="P295" s="275"/>
      <c r="Q295" s="275"/>
      <c r="R295" s="275"/>
      <c r="S295" s="275"/>
      <c r="T295" s="276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7" t="s">
        <v>151</v>
      </c>
      <c r="AU295" s="277" t="s">
        <v>89</v>
      </c>
      <c r="AV295" s="14" t="s">
        <v>86</v>
      </c>
      <c r="AW295" s="14" t="s">
        <v>33</v>
      </c>
      <c r="AX295" s="14" t="s">
        <v>78</v>
      </c>
      <c r="AY295" s="277" t="s">
        <v>142</v>
      </c>
    </row>
    <row r="296" spans="1:51" s="13" customFormat="1" ht="12">
      <c r="A296" s="13"/>
      <c r="B296" s="256"/>
      <c r="C296" s="257"/>
      <c r="D296" s="258" t="s">
        <v>151</v>
      </c>
      <c r="E296" s="259" t="s">
        <v>1</v>
      </c>
      <c r="F296" s="260" t="s">
        <v>493</v>
      </c>
      <c r="G296" s="257"/>
      <c r="H296" s="261">
        <v>411.8</v>
      </c>
      <c r="I296" s="262"/>
      <c r="J296" s="257"/>
      <c r="K296" s="257"/>
      <c r="L296" s="263"/>
      <c r="M296" s="264"/>
      <c r="N296" s="265"/>
      <c r="O296" s="265"/>
      <c r="P296" s="265"/>
      <c r="Q296" s="265"/>
      <c r="R296" s="265"/>
      <c r="S296" s="265"/>
      <c r="T296" s="26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7" t="s">
        <v>151</v>
      </c>
      <c r="AU296" s="267" t="s">
        <v>89</v>
      </c>
      <c r="AV296" s="13" t="s">
        <v>89</v>
      </c>
      <c r="AW296" s="13" t="s">
        <v>33</v>
      </c>
      <c r="AX296" s="13" t="s">
        <v>78</v>
      </c>
      <c r="AY296" s="267" t="s">
        <v>142</v>
      </c>
    </row>
    <row r="297" spans="1:51" s="15" customFormat="1" ht="12">
      <c r="A297" s="15"/>
      <c r="B297" s="278"/>
      <c r="C297" s="279"/>
      <c r="D297" s="258" t="s">
        <v>151</v>
      </c>
      <c r="E297" s="280" t="s">
        <v>1</v>
      </c>
      <c r="F297" s="281" t="s">
        <v>180</v>
      </c>
      <c r="G297" s="279"/>
      <c r="H297" s="282">
        <v>411.8</v>
      </c>
      <c r="I297" s="283"/>
      <c r="J297" s="279"/>
      <c r="K297" s="279"/>
      <c r="L297" s="284"/>
      <c r="M297" s="285"/>
      <c r="N297" s="286"/>
      <c r="O297" s="286"/>
      <c r="P297" s="286"/>
      <c r="Q297" s="286"/>
      <c r="R297" s="286"/>
      <c r="S297" s="286"/>
      <c r="T297" s="287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88" t="s">
        <v>151</v>
      </c>
      <c r="AU297" s="288" t="s">
        <v>89</v>
      </c>
      <c r="AV297" s="15" t="s">
        <v>149</v>
      </c>
      <c r="AW297" s="15" t="s">
        <v>33</v>
      </c>
      <c r="AX297" s="15" t="s">
        <v>86</v>
      </c>
      <c r="AY297" s="288" t="s">
        <v>142</v>
      </c>
    </row>
    <row r="298" spans="1:65" s="2" customFormat="1" ht="24" customHeight="1">
      <c r="A298" s="38"/>
      <c r="B298" s="39"/>
      <c r="C298" s="289" t="s">
        <v>494</v>
      </c>
      <c r="D298" s="289" t="s">
        <v>222</v>
      </c>
      <c r="E298" s="290" t="s">
        <v>495</v>
      </c>
      <c r="F298" s="291" t="s">
        <v>496</v>
      </c>
      <c r="G298" s="292" t="s">
        <v>292</v>
      </c>
      <c r="H298" s="293">
        <v>473.57</v>
      </c>
      <c r="I298" s="294"/>
      <c r="J298" s="295">
        <f>ROUND(I298*H298,2)</f>
        <v>0</v>
      </c>
      <c r="K298" s="291" t="s">
        <v>148</v>
      </c>
      <c r="L298" s="296"/>
      <c r="M298" s="297" t="s">
        <v>1</v>
      </c>
      <c r="N298" s="298" t="s">
        <v>43</v>
      </c>
      <c r="O298" s="91"/>
      <c r="P298" s="252">
        <f>O298*H298</f>
        <v>0</v>
      </c>
      <c r="Q298" s="252">
        <v>0.0005</v>
      </c>
      <c r="R298" s="252">
        <f>Q298*H298</f>
        <v>0.236785</v>
      </c>
      <c r="S298" s="252">
        <v>0</v>
      </c>
      <c r="T298" s="25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54" t="s">
        <v>186</v>
      </c>
      <c r="AT298" s="254" t="s">
        <v>222</v>
      </c>
      <c r="AU298" s="254" t="s">
        <v>89</v>
      </c>
      <c r="AY298" s="17" t="s">
        <v>142</v>
      </c>
      <c r="BE298" s="255">
        <f>IF(N298="základní",J298,0)</f>
        <v>0</v>
      </c>
      <c r="BF298" s="255">
        <f>IF(N298="snížená",J298,0)</f>
        <v>0</v>
      </c>
      <c r="BG298" s="255">
        <f>IF(N298="zákl. přenesená",J298,0)</f>
        <v>0</v>
      </c>
      <c r="BH298" s="255">
        <f>IF(N298="sníž. přenesená",J298,0)</f>
        <v>0</v>
      </c>
      <c r="BI298" s="255">
        <f>IF(N298="nulová",J298,0)</f>
        <v>0</v>
      </c>
      <c r="BJ298" s="17" t="s">
        <v>86</v>
      </c>
      <c r="BK298" s="255">
        <f>ROUND(I298*H298,2)</f>
        <v>0</v>
      </c>
      <c r="BL298" s="17" t="s">
        <v>149</v>
      </c>
      <c r="BM298" s="254" t="s">
        <v>497</v>
      </c>
    </row>
    <row r="299" spans="1:51" s="13" customFormat="1" ht="12">
      <c r="A299" s="13"/>
      <c r="B299" s="256"/>
      <c r="C299" s="257"/>
      <c r="D299" s="258" t="s">
        <v>151</v>
      </c>
      <c r="E299" s="257"/>
      <c r="F299" s="260" t="s">
        <v>498</v>
      </c>
      <c r="G299" s="257"/>
      <c r="H299" s="261">
        <v>473.57</v>
      </c>
      <c r="I299" s="262"/>
      <c r="J299" s="257"/>
      <c r="K299" s="257"/>
      <c r="L299" s="263"/>
      <c r="M299" s="264"/>
      <c r="N299" s="265"/>
      <c r="O299" s="265"/>
      <c r="P299" s="265"/>
      <c r="Q299" s="265"/>
      <c r="R299" s="265"/>
      <c r="S299" s="265"/>
      <c r="T299" s="26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7" t="s">
        <v>151</v>
      </c>
      <c r="AU299" s="267" t="s">
        <v>89</v>
      </c>
      <c r="AV299" s="13" t="s">
        <v>89</v>
      </c>
      <c r="AW299" s="13" t="s">
        <v>4</v>
      </c>
      <c r="AX299" s="13" t="s">
        <v>86</v>
      </c>
      <c r="AY299" s="267" t="s">
        <v>142</v>
      </c>
    </row>
    <row r="300" spans="1:65" s="2" customFormat="1" ht="36" customHeight="1">
      <c r="A300" s="38"/>
      <c r="B300" s="39"/>
      <c r="C300" s="243" t="s">
        <v>499</v>
      </c>
      <c r="D300" s="243" t="s">
        <v>144</v>
      </c>
      <c r="E300" s="244" t="s">
        <v>500</v>
      </c>
      <c r="F300" s="245" t="s">
        <v>501</v>
      </c>
      <c r="G300" s="246" t="s">
        <v>147</v>
      </c>
      <c r="H300" s="247">
        <v>120</v>
      </c>
      <c r="I300" s="248"/>
      <c r="J300" s="249">
        <f>ROUND(I300*H300,2)</f>
        <v>0</v>
      </c>
      <c r="K300" s="245" t="s">
        <v>148</v>
      </c>
      <c r="L300" s="44"/>
      <c r="M300" s="250" t="s">
        <v>1</v>
      </c>
      <c r="N300" s="251" t="s">
        <v>43</v>
      </c>
      <c r="O300" s="91"/>
      <c r="P300" s="252">
        <f>O300*H300</f>
        <v>0</v>
      </c>
      <c r="Q300" s="252">
        <v>0.00023643</v>
      </c>
      <c r="R300" s="252">
        <f>Q300*H300</f>
        <v>0.0283716</v>
      </c>
      <c r="S300" s="252">
        <v>0</v>
      </c>
      <c r="T300" s="25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54" t="s">
        <v>149</v>
      </c>
      <c r="AT300" s="254" t="s">
        <v>144</v>
      </c>
      <c r="AU300" s="254" t="s">
        <v>89</v>
      </c>
      <c r="AY300" s="17" t="s">
        <v>142</v>
      </c>
      <c r="BE300" s="255">
        <f>IF(N300="základní",J300,0)</f>
        <v>0</v>
      </c>
      <c r="BF300" s="255">
        <f>IF(N300="snížená",J300,0)</f>
        <v>0</v>
      </c>
      <c r="BG300" s="255">
        <f>IF(N300="zákl. přenesená",J300,0)</f>
        <v>0</v>
      </c>
      <c r="BH300" s="255">
        <f>IF(N300="sníž. přenesená",J300,0)</f>
        <v>0</v>
      </c>
      <c r="BI300" s="255">
        <f>IF(N300="nulová",J300,0)</f>
        <v>0</v>
      </c>
      <c r="BJ300" s="17" t="s">
        <v>86</v>
      </c>
      <c r="BK300" s="255">
        <f>ROUND(I300*H300,2)</f>
        <v>0</v>
      </c>
      <c r="BL300" s="17" t="s">
        <v>149</v>
      </c>
      <c r="BM300" s="254" t="s">
        <v>502</v>
      </c>
    </row>
    <row r="301" spans="1:51" s="14" customFormat="1" ht="12">
      <c r="A301" s="14"/>
      <c r="B301" s="268"/>
      <c r="C301" s="269"/>
      <c r="D301" s="258" t="s">
        <v>151</v>
      </c>
      <c r="E301" s="270" t="s">
        <v>1</v>
      </c>
      <c r="F301" s="271" t="s">
        <v>503</v>
      </c>
      <c r="G301" s="269"/>
      <c r="H301" s="270" t="s">
        <v>1</v>
      </c>
      <c r="I301" s="272"/>
      <c r="J301" s="269"/>
      <c r="K301" s="269"/>
      <c r="L301" s="273"/>
      <c r="M301" s="274"/>
      <c r="N301" s="275"/>
      <c r="O301" s="275"/>
      <c r="P301" s="275"/>
      <c r="Q301" s="275"/>
      <c r="R301" s="275"/>
      <c r="S301" s="275"/>
      <c r="T301" s="27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7" t="s">
        <v>151</v>
      </c>
      <c r="AU301" s="277" t="s">
        <v>89</v>
      </c>
      <c r="AV301" s="14" t="s">
        <v>86</v>
      </c>
      <c r="AW301" s="14" t="s">
        <v>33</v>
      </c>
      <c r="AX301" s="14" t="s">
        <v>78</v>
      </c>
      <c r="AY301" s="277" t="s">
        <v>142</v>
      </c>
    </row>
    <row r="302" spans="1:51" s="13" customFormat="1" ht="12">
      <c r="A302" s="13"/>
      <c r="B302" s="256"/>
      <c r="C302" s="257"/>
      <c r="D302" s="258" t="s">
        <v>151</v>
      </c>
      <c r="E302" s="259" t="s">
        <v>1</v>
      </c>
      <c r="F302" s="260" t="s">
        <v>504</v>
      </c>
      <c r="G302" s="257"/>
      <c r="H302" s="261">
        <v>120</v>
      </c>
      <c r="I302" s="262"/>
      <c r="J302" s="257"/>
      <c r="K302" s="257"/>
      <c r="L302" s="263"/>
      <c r="M302" s="264"/>
      <c r="N302" s="265"/>
      <c r="O302" s="265"/>
      <c r="P302" s="265"/>
      <c r="Q302" s="265"/>
      <c r="R302" s="265"/>
      <c r="S302" s="265"/>
      <c r="T302" s="26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7" t="s">
        <v>151</v>
      </c>
      <c r="AU302" s="267" t="s">
        <v>89</v>
      </c>
      <c r="AV302" s="13" t="s">
        <v>89</v>
      </c>
      <c r="AW302" s="13" t="s">
        <v>33</v>
      </c>
      <c r="AX302" s="13" t="s">
        <v>86</v>
      </c>
      <c r="AY302" s="267" t="s">
        <v>142</v>
      </c>
    </row>
    <row r="303" spans="1:65" s="2" customFormat="1" ht="16.5" customHeight="1">
      <c r="A303" s="38"/>
      <c r="B303" s="39"/>
      <c r="C303" s="289" t="s">
        <v>505</v>
      </c>
      <c r="D303" s="289" t="s">
        <v>222</v>
      </c>
      <c r="E303" s="290" t="s">
        <v>506</v>
      </c>
      <c r="F303" s="291" t="s">
        <v>507</v>
      </c>
      <c r="G303" s="292" t="s">
        <v>147</v>
      </c>
      <c r="H303" s="293">
        <v>120</v>
      </c>
      <c r="I303" s="294"/>
      <c r="J303" s="295">
        <f>ROUND(I303*H303,2)</f>
        <v>0</v>
      </c>
      <c r="K303" s="291" t="s">
        <v>148</v>
      </c>
      <c r="L303" s="296"/>
      <c r="M303" s="297" t="s">
        <v>1</v>
      </c>
      <c r="N303" s="298" t="s">
        <v>43</v>
      </c>
      <c r="O303" s="91"/>
      <c r="P303" s="252">
        <f>O303*H303</f>
        <v>0</v>
      </c>
      <c r="Q303" s="252">
        <v>0.0035</v>
      </c>
      <c r="R303" s="252">
        <f>Q303*H303</f>
        <v>0.42</v>
      </c>
      <c r="S303" s="252">
        <v>0</v>
      </c>
      <c r="T303" s="25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54" t="s">
        <v>186</v>
      </c>
      <c r="AT303" s="254" t="s">
        <v>222</v>
      </c>
      <c r="AU303" s="254" t="s">
        <v>89</v>
      </c>
      <c r="AY303" s="17" t="s">
        <v>142</v>
      </c>
      <c r="BE303" s="255">
        <f>IF(N303="základní",J303,0)</f>
        <v>0</v>
      </c>
      <c r="BF303" s="255">
        <f>IF(N303="snížená",J303,0)</f>
        <v>0</v>
      </c>
      <c r="BG303" s="255">
        <f>IF(N303="zákl. přenesená",J303,0)</f>
        <v>0</v>
      </c>
      <c r="BH303" s="255">
        <f>IF(N303="sníž. přenesená",J303,0)</f>
        <v>0</v>
      </c>
      <c r="BI303" s="255">
        <f>IF(N303="nulová",J303,0)</f>
        <v>0</v>
      </c>
      <c r="BJ303" s="17" t="s">
        <v>86</v>
      </c>
      <c r="BK303" s="255">
        <f>ROUND(I303*H303,2)</f>
        <v>0</v>
      </c>
      <c r="BL303" s="17" t="s">
        <v>149</v>
      </c>
      <c r="BM303" s="254" t="s">
        <v>508</v>
      </c>
    </row>
    <row r="304" spans="1:65" s="2" customFormat="1" ht="16.5" customHeight="1">
      <c r="A304" s="38"/>
      <c r="B304" s="39"/>
      <c r="C304" s="243" t="s">
        <v>509</v>
      </c>
      <c r="D304" s="243" t="s">
        <v>144</v>
      </c>
      <c r="E304" s="244" t="s">
        <v>510</v>
      </c>
      <c r="F304" s="245" t="s">
        <v>511</v>
      </c>
      <c r="G304" s="246" t="s">
        <v>172</v>
      </c>
      <c r="H304" s="247">
        <v>0.659</v>
      </c>
      <c r="I304" s="248"/>
      <c r="J304" s="249">
        <f>ROUND(I304*H304,2)</f>
        <v>0</v>
      </c>
      <c r="K304" s="245" t="s">
        <v>148</v>
      </c>
      <c r="L304" s="44"/>
      <c r="M304" s="250" t="s">
        <v>1</v>
      </c>
      <c r="N304" s="251" t="s">
        <v>43</v>
      </c>
      <c r="O304" s="91"/>
      <c r="P304" s="252">
        <f>O304*H304</f>
        <v>0</v>
      </c>
      <c r="Q304" s="252">
        <v>0.04094593</v>
      </c>
      <c r="R304" s="252">
        <f>Q304*H304</f>
        <v>0.02698336787</v>
      </c>
      <c r="S304" s="252">
        <v>0</v>
      </c>
      <c r="T304" s="25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4" t="s">
        <v>149</v>
      </c>
      <c r="AT304" s="254" t="s">
        <v>144</v>
      </c>
      <c r="AU304" s="254" t="s">
        <v>89</v>
      </c>
      <c r="AY304" s="17" t="s">
        <v>142</v>
      </c>
      <c r="BE304" s="255">
        <f>IF(N304="základní",J304,0)</f>
        <v>0</v>
      </c>
      <c r="BF304" s="255">
        <f>IF(N304="snížená",J304,0)</f>
        <v>0</v>
      </c>
      <c r="BG304" s="255">
        <f>IF(N304="zákl. přenesená",J304,0)</f>
        <v>0</v>
      </c>
      <c r="BH304" s="255">
        <f>IF(N304="sníž. přenesená",J304,0)</f>
        <v>0</v>
      </c>
      <c r="BI304" s="255">
        <f>IF(N304="nulová",J304,0)</f>
        <v>0</v>
      </c>
      <c r="BJ304" s="17" t="s">
        <v>86</v>
      </c>
      <c r="BK304" s="255">
        <f>ROUND(I304*H304,2)</f>
        <v>0</v>
      </c>
      <c r="BL304" s="17" t="s">
        <v>149</v>
      </c>
      <c r="BM304" s="254" t="s">
        <v>512</v>
      </c>
    </row>
    <row r="305" spans="1:51" s="13" customFormat="1" ht="12">
      <c r="A305" s="13"/>
      <c r="B305" s="256"/>
      <c r="C305" s="257"/>
      <c r="D305" s="258" t="s">
        <v>151</v>
      </c>
      <c r="E305" s="259" t="s">
        <v>1</v>
      </c>
      <c r="F305" s="260" t="s">
        <v>513</v>
      </c>
      <c r="G305" s="257"/>
      <c r="H305" s="261">
        <v>0.659</v>
      </c>
      <c r="I305" s="262"/>
      <c r="J305" s="257"/>
      <c r="K305" s="257"/>
      <c r="L305" s="263"/>
      <c r="M305" s="264"/>
      <c r="N305" s="265"/>
      <c r="O305" s="265"/>
      <c r="P305" s="265"/>
      <c r="Q305" s="265"/>
      <c r="R305" s="265"/>
      <c r="S305" s="265"/>
      <c r="T305" s="26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7" t="s">
        <v>151</v>
      </c>
      <c r="AU305" s="267" t="s">
        <v>89</v>
      </c>
      <c r="AV305" s="13" t="s">
        <v>89</v>
      </c>
      <c r="AW305" s="13" t="s">
        <v>33</v>
      </c>
      <c r="AX305" s="13" t="s">
        <v>78</v>
      </c>
      <c r="AY305" s="267" t="s">
        <v>142</v>
      </c>
    </row>
    <row r="306" spans="1:51" s="15" customFormat="1" ht="12">
      <c r="A306" s="15"/>
      <c r="B306" s="278"/>
      <c r="C306" s="279"/>
      <c r="D306" s="258" t="s">
        <v>151</v>
      </c>
      <c r="E306" s="280" t="s">
        <v>1</v>
      </c>
      <c r="F306" s="281" t="s">
        <v>180</v>
      </c>
      <c r="G306" s="279"/>
      <c r="H306" s="282">
        <v>0.659</v>
      </c>
      <c r="I306" s="283"/>
      <c r="J306" s="279"/>
      <c r="K306" s="279"/>
      <c r="L306" s="284"/>
      <c r="M306" s="285"/>
      <c r="N306" s="286"/>
      <c r="O306" s="286"/>
      <c r="P306" s="286"/>
      <c r="Q306" s="286"/>
      <c r="R306" s="286"/>
      <c r="S306" s="286"/>
      <c r="T306" s="287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88" t="s">
        <v>151</v>
      </c>
      <c r="AU306" s="288" t="s">
        <v>89</v>
      </c>
      <c r="AV306" s="15" t="s">
        <v>149</v>
      </c>
      <c r="AW306" s="15" t="s">
        <v>33</v>
      </c>
      <c r="AX306" s="15" t="s">
        <v>86</v>
      </c>
      <c r="AY306" s="288" t="s">
        <v>142</v>
      </c>
    </row>
    <row r="307" spans="1:65" s="2" customFormat="1" ht="36" customHeight="1">
      <c r="A307" s="38"/>
      <c r="B307" s="39"/>
      <c r="C307" s="243" t="s">
        <v>514</v>
      </c>
      <c r="D307" s="243" t="s">
        <v>144</v>
      </c>
      <c r="E307" s="244" t="s">
        <v>515</v>
      </c>
      <c r="F307" s="245" t="s">
        <v>516</v>
      </c>
      <c r="G307" s="246" t="s">
        <v>147</v>
      </c>
      <c r="H307" s="247">
        <v>21</v>
      </c>
      <c r="I307" s="248"/>
      <c r="J307" s="249">
        <f>ROUND(I307*H307,2)</f>
        <v>0</v>
      </c>
      <c r="K307" s="245" t="s">
        <v>148</v>
      </c>
      <c r="L307" s="44"/>
      <c r="M307" s="250" t="s">
        <v>1</v>
      </c>
      <c r="N307" s="251" t="s">
        <v>43</v>
      </c>
      <c r="O307" s="91"/>
      <c r="P307" s="252">
        <f>O307*H307</f>
        <v>0</v>
      </c>
      <c r="Q307" s="252">
        <v>0</v>
      </c>
      <c r="R307" s="252">
        <f>Q307*H307</f>
        <v>0</v>
      </c>
      <c r="S307" s="252">
        <v>0</v>
      </c>
      <c r="T307" s="25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54" t="s">
        <v>149</v>
      </c>
      <c r="AT307" s="254" t="s">
        <v>144</v>
      </c>
      <c r="AU307" s="254" t="s">
        <v>89</v>
      </c>
      <c r="AY307" s="17" t="s">
        <v>142</v>
      </c>
      <c r="BE307" s="255">
        <f>IF(N307="základní",J307,0)</f>
        <v>0</v>
      </c>
      <c r="BF307" s="255">
        <f>IF(N307="snížená",J307,0)</f>
        <v>0</v>
      </c>
      <c r="BG307" s="255">
        <f>IF(N307="zákl. přenesená",J307,0)</f>
        <v>0</v>
      </c>
      <c r="BH307" s="255">
        <f>IF(N307="sníž. přenesená",J307,0)</f>
        <v>0</v>
      </c>
      <c r="BI307" s="255">
        <f>IF(N307="nulová",J307,0)</f>
        <v>0</v>
      </c>
      <c r="BJ307" s="17" t="s">
        <v>86</v>
      </c>
      <c r="BK307" s="255">
        <f>ROUND(I307*H307,2)</f>
        <v>0</v>
      </c>
      <c r="BL307" s="17" t="s">
        <v>149</v>
      </c>
      <c r="BM307" s="254" t="s">
        <v>517</v>
      </c>
    </row>
    <row r="308" spans="1:51" s="13" customFormat="1" ht="12">
      <c r="A308" s="13"/>
      <c r="B308" s="256"/>
      <c r="C308" s="257"/>
      <c r="D308" s="258" t="s">
        <v>151</v>
      </c>
      <c r="E308" s="259" t="s">
        <v>1</v>
      </c>
      <c r="F308" s="260" t="s">
        <v>518</v>
      </c>
      <c r="G308" s="257"/>
      <c r="H308" s="261">
        <v>21</v>
      </c>
      <c r="I308" s="262"/>
      <c r="J308" s="257"/>
      <c r="K308" s="257"/>
      <c r="L308" s="263"/>
      <c r="M308" s="264"/>
      <c r="N308" s="265"/>
      <c r="O308" s="265"/>
      <c r="P308" s="265"/>
      <c r="Q308" s="265"/>
      <c r="R308" s="265"/>
      <c r="S308" s="265"/>
      <c r="T308" s="26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7" t="s">
        <v>151</v>
      </c>
      <c r="AU308" s="267" t="s">
        <v>89</v>
      </c>
      <c r="AV308" s="13" t="s">
        <v>89</v>
      </c>
      <c r="AW308" s="13" t="s">
        <v>33</v>
      </c>
      <c r="AX308" s="13" t="s">
        <v>86</v>
      </c>
      <c r="AY308" s="267" t="s">
        <v>142</v>
      </c>
    </row>
    <row r="309" spans="1:65" s="2" customFormat="1" ht="36" customHeight="1">
      <c r="A309" s="38"/>
      <c r="B309" s="39"/>
      <c r="C309" s="289" t="s">
        <v>519</v>
      </c>
      <c r="D309" s="289" t="s">
        <v>222</v>
      </c>
      <c r="E309" s="290" t="s">
        <v>520</v>
      </c>
      <c r="F309" s="291" t="s">
        <v>521</v>
      </c>
      <c r="G309" s="292" t="s">
        <v>286</v>
      </c>
      <c r="H309" s="293">
        <v>7</v>
      </c>
      <c r="I309" s="294"/>
      <c r="J309" s="295">
        <f>ROUND(I309*H309,2)</f>
        <v>0</v>
      </c>
      <c r="K309" s="291" t="s">
        <v>1</v>
      </c>
      <c r="L309" s="296"/>
      <c r="M309" s="297" t="s">
        <v>1</v>
      </c>
      <c r="N309" s="298" t="s">
        <v>43</v>
      </c>
      <c r="O309" s="91"/>
      <c r="P309" s="252">
        <f>O309*H309</f>
        <v>0</v>
      </c>
      <c r="Q309" s="252">
        <v>0.01725</v>
      </c>
      <c r="R309" s="252">
        <f>Q309*H309</f>
        <v>0.12075000000000001</v>
      </c>
      <c r="S309" s="252">
        <v>0</v>
      </c>
      <c r="T309" s="25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54" t="s">
        <v>186</v>
      </c>
      <c r="AT309" s="254" t="s">
        <v>222</v>
      </c>
      <c r="AU309" s="254" t="s">
        <v>89</v>
      </c>
      <c r="AY309" s="17" t="s">
        <v>142</v>
      </c>
      <c r="BE309" s="255">
        <f>IF(N309="základní",J309,0)</f>
        <v>0</v>
      </c>
      <c r="BF309" s="255">
        <f>IF(N309="snížená",J309,0)</f>
        <v>0</v>
      </c>
      <c r="BG309" s="255">
        <f>IF(N309="zákl. přenesená",J309,0)</f>
        <v>0</v>
      </c>
      <c r="BH309" s="255">
        <f>IF(N309="sníž. přenesená",J309,0)</f>
        <v>0</v>
      </c>
      <c r="BI309" s="255">
        <f>IF(N309="nulová",J309,0)</f>
        <v>0</v>
      </c>
      <c r="BJ309" s="17" t="s">
        <v>86</v>
      </c>
      <c r="BK309" s="255">
        <f>ROUND(I309*H309,2)</f>
        <v>0</v>
      </c>
      <c r="BL309" s="17" t="s">
        <v>149</v>
      </c>
      <c r="BM309" s="254" t="s">
        <v>522</v>
      </c>
    </row>
    <row r="310" spans="1:51" s="13" customFormat="1" ht="12">
      <c r="A310" s="13"/>
      <c r="B310" s="256"/>
      <c r="C310" s="257"/>
      <c r="D310" s="258" t="s">
        <v>151</v>
      </c>
      <c r="E310" s="259" t="s">
        <v>1</v>
      </c>
      <c r="F310" s="260" t="s">
        <v>523</v>
      </c>
      <c r="G310" s="257"/>
      <c r="H310" s="261">
        <v>7</v>
      </c>
      <c r="I310" s="262"/>
      <c r="J310" s="257"/>
      <c r="K310" s="257"/>
      <c r="L310" s="263"/>
      <c r="M310" s="264"/>
      <c r="N310" s="265"/>
      <c r="O310" s="265"/>
      <c r="P310" s="265"/>
      <c r="Q310" s="265"/>
      <c r="R310" s="265"/>
      <c r="S310" s="265"/>
      <c r="T310" s="26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7" t="s">
        <v>151</v>
      </c>
      <c r="AU310" s="267" t="s">
        <v>89</v>
      </c>
      <c r="AV310" s="13" t="s">
        <v>89</v>
      </c>
      <c r="AW310" s="13" t="s">
        <v>33</v>
      </c>
      <c r="AX310" s="13" t="s">
        <v>86</v>
      </c>
      <c r="AY310" s="267" t="s">
        <v>142</v>
      </c>
    </row>
    <row r="311" spans="1:65" s="2" customFormat="1" ht="16.5" customHeight="1">
      <c r="A311" s="38"/>
      <c r="B311" s="39"/>
      <c r="C311" s="243" t="s">
        <v>524</v>
      </c>
      <c r="D311" s="243" t="s">
        <v>144</v>
      </c>
      <c r="E311" s="244" t="s">
        <v>525</v>
      </c>
      <c r="F311" s="245" t="s">
        <v>526</v>
      </c>
      <c r="G311" s="246" t="s">
        <v>147</v>
      </c>
      <c r="H311" s="247">
        <v>152</v>
      </c>
      <c r="I311" s="248"/>
      <c r="J311" s="249">
        <f>ROUND(I311*H311,2)</f>
        <v>0</v>
      </c>
      <c r="K311" s="245" t="s">
        <v>1</v>
      </c>
      <c r="L311" s="44"/>
      <c r="M311" s="250" t="s">
        <v>1</v>
      </c>
      <c r="N311" s="251" t="s">
        <v>43</v>
      </c>
      <c r="O311" s="91"/>
      <c r="P311" s="252">
        <f>O311*H311</f>
        <v>0</v>
      </c>
      <c r="Q311" s="252">
        <v>0</v>
      </c>
      <c r="R311" s="252">
        <f>Q311*H311</f>
        <v>0</v>
      </c>
      <c r="S311" s="252">
        <v>0.382</v>
      </c>
      <c r="T311" s="253">
        <f>S311*H311</f>
        <v>58.064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54" t="s">
        <v>149</v>
      </c>
      <c r="AT311" s="254" t="s">
        <v>144</v>
      </c>
      <c r="AU311" s="254" t="s">
        <v>89</v>
      </c>
      <c r="AY311" s="17" t="s">
        <v>142</v>
      </c>
      <c r="BE311" s="255">
        <f>IF(N311="základní",J311,0)</f>
        <v>0</v>
      </c>
      <c r="BF311" s="255">
        <f>IF(N311="snížená",J311,0)</f>
        <v>0</v>
      </c>
      <c r="BG311" s="255">
        <f>IF(N311="zákl. přenesená",J311,0)</f>
        <v>0</v>
      </c>
      <c r="BH311" s="255">
        <f>IF(N311="sníž. přenesená",J311,0)</f>
        <v>0</v>
      </c>
      <c r="BI311" s="255">
        <f>IF(N311="nulová",J311,0)</f>
        <v>0</v>
      </c>
      <c r="BJ311" s="17" t="s">
        <v>86</v>
      </c>
      <c r="BK311" s="255">
        <f>ROUND(I311*H311,2)</f>
        <v>0</v>
      </c>
      <c r="BL311" s="17" t="s">
        <v>149</v>
      </c>
      <c r="BM311" s="254" t="s">
        <v>527</v>
      </c>
    </row>
    <row r="312" spans="1:51" s="13" customFormat="1" ht="12">
      <c r="A312" s="13"/>
      <c r="B312" s="256"/>
      <c r="C312" s="257"/>
      <c r="D312" s="258" t="s">
        <v>151</v>
      </c>
      <c r="E312" s="259" t="s">
        <v>1</v>
      </c>
      <c r="F312" s="260" t="s">
        <v>528</v>
      </c>
      <c r="G312" s="257"/>
      <c r="H312" s="261">
        <v>152</v>
      </c>
      <c r="I312" s="262"/>
      <c r="J312" s="257"/>
      <c r="K312" s="257"/>
      <c r="L312" s="263"/>
      <c r="M312" s="264"/>
      <c r="N312" s="265"/>
      <c r="O312" s="265"/>
      <c r="P312" s="265"/>
      <c r="Q312" s="265"/>
      <c r="R312" s="265"/>
      <c r="S312" s="265"/>
      <c r="T312" s="26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7" t="s">
        <v>151</v>
      </c>
      <c r="AU312" s="267" t="s">
        <v>89</v>
      </c>
      <c r="AV312" s="13" t="s">
        <v>89</v>
      </c>
      <c r="AW312" s="13" t="s">
        <v>33</v>
      </c>
      <c r="AX312" s="13" t="s">
        <v>86</v>
      </c>
      <c r="AY312" s="267" t="s">
        <v>142</v>
      </c>
    </row>
    <row r="313" spans="1:65" s="2" customFormat="1" ht="36" customHeight="1">
      <c r="A313" s="38"/>
      <c r="B313" s="39"/>
      <c r="C313" s="243" t="s">
        <v>529</v>
      </c>
      <c r="D313" s="243" t="s">
        <v>144</v>
      </c>
      <c r="E313" s="244" t="s">
        <v>530</v>
      </c>
      <c r="F313" s="245" t="s">
        <v>531</v>
      </c>
      <c r="G313" s="246" t="s">
        <v>172</v>
      </c>
      <c r="H313" s="247">
        <v>85.76</v>
      </c>
      <c r="I313" s="248"/>
      <c r="J313" s="249">
        <f>ROUND(I313*H313,2)</f>
        <v>0</v>
      </c>
      <c r="K313" s="245" t="s">
        <v>1</v>
      </c>
      <c r="L313" s="44"/>
      <c r="M313" s="250" t="s">
        <v>1</v>
      </c>
      <c r="N313" s="251" t="s">
        <v>43</v>
      </c>
      <c r="O313" s="91"/>
      <c r="P313" s="252">
        <f>O313*H313</f>
        <v>0</v>
      </c>
      <c r="Q313" s="252">
        <v>2.45329</v>
      </c>
      <c r="R313" s="252">
        <f>Q313*H313</f>
        <v>210.3941504</v>
      </c>
      <c r="S313" s="252">
        <v>0</v>
      </c>
      <c r="T313" s="25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54" t="s">
        <v>149</v>
      </c>
      <c r="AT313" s="254" t="s">
        <v>144</v>
      </c>
      <c r="AU313" s="254" t="s">
        <v>89</v>
      </c>
      <c r="AY313" s="17" t="s">
        <v>142</v>
      </c>
      <c r="BE313" s="255">
        <f>IF(N313="základní",J313,0)</f>
        <v>0</v>
      </c>
      <c r="BF313" s="255">
        <f>IF(N313="snížená",J313,0)</f>
        <v>0</v>
      </c>
      <c r="BG313" s="255">
        <f>IF(N313="zákl. přenesená",J313,0)</f>
        <v>0</v>
      </c>
      <c r="BH313" s="255">
        <f>IF(N313="sníž. přenesená",J313,0)</f>
        <v>0</v>
      </c>
      <c r="BI313" s="255">
        <f>IF(N313="nulová",J313,0)</f>
        <v>0</v>
      </c>
      <c r="BJ313" s="17" t="s">
        <v>86</v>
      </c>
      <c r="BK313" s="255">
        <f>ROUND(I313*H313,2)</f>
        <v>0</v>
      </c>
      <c r="BL313" s="17" t="s">
        <v>149</v>
      </c>
      <c r="BM313" s="254" t="s">
        <v>532</v>
      </c>
    </row>
    <row r="314" spans="1:51" s="13" customFormat="1" ht="12">
      <c r="A314" s="13"/>
      <c r="B314" s="256"/>
      <c r="C314" s="257"/>
      <c r="D314" s="258" t="s">
        <v>151</v>
      </c>
      <c r="E314" s="259" t="s">
        <v>1</v>
      </c>
      <c r="F314" s="260" t="s">
        <v>533</v>
      </c>
      <c r="G314" s="257"/>
      <c r="H314" s="261">
        <v>85.76</v>
      </c>
      <c r="I314" s="262"/>
      <c r="J314" s="257"/>
      <c r="K314" s="257"/>
      <c r="L314" s="263"/>
      <c r="M314" s="264"/>
      <c r="N314" s="265"/>
      <c r="O314" s="265"/>
      <c r="P314" s="265"/>
      <c r="Q314" s="265"/>
      <c r="R314" s="265"/>
      <c r="S314" s="265"/>
      <c r="T314" s="26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7" t="s">
        <v>151</v>
      </c>
      <c r="AU314" s="267" t="s">
        <v>89</v>
      </c>
      <c r="AV314" s="13" t="s">
        <v>89</v>
      </c>
      <c r="AW314" s="13" t="s">
        <v>33</v>
      </c>
      <c r="AX314" s="13" t="s">
        <v>78</v>
      </c>
      <c r="AY314" s="267" t="s">
        <v>142</v>
      </c>
    </row>
    <row r="315" spans="1:51" s="15" customFormat="1" ht="12">
      <c r="A315" s="15"/>
      <c r="B315" s="278"/>
      <c r="C315" s="279"/>
      <c r="D315" s="258" t="s">
        <v>151</v>
      </c>
      <c r="E315" s="280" t="s">
        <v>1</v>
      </c>
      <c r="F315" s="281" t="s">
        <v>180</v>
      </c>
      <c r="G315" s="279"/>
      <c r="H315" s="282">
        <v>85.76</v>
      </c>
      <c r="I315" s="283"/>
      <c r="J315" s="279"/>
      <c r="K315" s="279"/>
      <c r="L315" s="284"/>
      <c r="M315" s="285"/>
      <c r="N315" s="286"/>
      <c r="O315" s="286"/>
      <c r="P315" s="286"/>
      <c r="Q315" s="286"/>
      <c r="R315" s="286"/>
      <c r="S315" s="286"/>
      <c r="T315" s="287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88" t="s">
        <v>151</v>
      </c>
      <c r="AU315" s="288" t="s">
        <v>89</v>
      </c>
      <c r="AV315" s="15" t="s">
        <v>149</v>
      </c>
      <c r="AW315" s="15" t="s">
        <v>33</v>
      </c>
      <c r="AX315" s="15" t="s">
        <v>86</v>
      </c>
      <c r="AY315" s="288" t="s">
        <v>142</v>
      </c>
    </row>
    <row r="316" spans="1:65" s="2" customFormat="1" ht="48" customHeight="1">
      <c r="A316" s="38"/>
      <c r="B316" s="39"/>
      <c r="C316" s="243" t="s">
        <v>534</v>
      </c>
      <c r="D316" s="243" t="s">
        <v>144</v>
      </c>
      <c r="E316" s="244" t="s">
        <v>535</v>
      </c>
      <c r="F316" s="245" t="s">
        <v>536</v>
      </c>
      <c r="G316" s="246" t="s">
        <v>172</v>
      </c>
      <c r="H316" s="247">
        <v>85.76</v>
      </c>
      <c r="I316" s="248"/>
      <c r="J316" s="249">
        <f>ROUND(I316*H316,2)</f>
        <v>0</v>
      </c>
      <c r="K316" s="245" t="s">
        <v>1</v>
      </c>
      <c r="L316" s="44"/>
      <c r="M316" s="250" t="s">
        <v>1</v>
      </c>
      <c r="N316" s="251" t="s">
        <v>43</v>
      </c>
      <c r="O316" s="91"/>
      <c r="P316" s="252">
        <f>O316*H316</f>
        <v>0</v>
      </c>
      <c r="Q316" s="252">
        <v>2.45329</v>
      </c>
      <c r="R316" s="252">
        <f>Q316*H316</f>
        <v>210.3941504</v>
      </c>
      <c r="S316" s="252">
        <v>0</v>
      </c>
      <c r="T316" s="25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54" t="s">
        <v>149</v>
      </c>
      <c r="AT316" s="254" t="s">
        <v>144</v>
      </c>
      <c r="AU316" s="254" t="s">
        <v>89</v>
      </c>
      <c r="AY316" s="17" t="s">
        <v>142</v>
      </c>
      <c r="BE316" s="255">
        <f>IF(N316="základní",J316,0)</f>
        <v>0</v>
      </c>
      <c r="BF316" s="255">
        <f>IF(N316="snížená",J316,0)</f>
        <v>0</v>
      </c>
      <c r="BG316" s="255">
        <f>IF(N316="zákl. přenesená",J316,0)</f>
        <v>0</v>
      </c>
      <c r="BH316" s="255">
        <f>IF(N316="sníž. přenesená",J316,0)</f>
        <v>0</v>
      </c>
      <c r="BI316" s="255">
        <f>IF(N316="nulová",J316,0)</f>
        <v>0</v>
      </c>
      <c r="BJ316" s="17" t="s">
        <v>86</v>
      </c>
      <c r="BK316" s="255">
        <f>ROUND(I316*H316,2)</f>
        <v>0</v>
      </c>
      <c r="BL316" s="17" t="s">
        <v>149</v>
      </c>
      <c r="BM316" s="254" t="s">
        <v>537</v>
      </c>
    </row>
    <row r="317" spans="1:47" s="2" customFormat="1" ht="12">
      <c r="A317" s="38"/>
      <c r="B317" s="39"/>
      <c r="C317" s="40"/>
      <c r="D317" s="258" t="s">
        <v>304</v>
      </c>
      <c r="E317" s="40"/>
      <c r="F317" s="299" t="s">
        <v>538</v>
      </c>
      <c r="G317" s="40"/>
      <c r="H317" s="40"/>
      <c r="I317" s="154"/>
      <c r="J317" s="40"/>
      <c r="K317" s="40"/>
      <c r="L317" s="44"/>
      <c r="M317" s="300"/>
      <c r="N317" s="301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304</v>
      </c>
      <c r="AU317" s="17" t="s">
        <v>89</v>
      </c>
    </row>
    <row r="318" spans="1:51" s="13" customFormat="1" ht="12">
      <c r="A318" s="13"/>
      <c r="B318" s="256"/>
      <c r="C318" s="257"/>
      <c r="D318" s="258" t="s">
        <v>151</v>
      </c>
      <c r="E318" s="259" t="s">
        <v>1</v>
      </c>
      <c r="F318" s="260" t="s">
        <v>539</v>
      </c>
      <c r="G318" s="257"/>
      <c r="H318" s="261">
        <v>85.76</v>
      </c>
      <c r="I318" s="262"/>
      <c r="J318" s="257"/>
      <c r="K318" s="257"/>
      <c r="L318" s="263"/>
      <c r="M318" s="264"/>
      <c r="N318" s="265"/>
      <c r="O318" s="265"/>
      <c r="P318" s="265"/>
      <c r="Q318" s="265"/>
      <c r="R318" s="265"/>
      <c r="S318" s="265"/>
      <c r="T318" s="26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7" t="s">
        <v>151</v>
      </c>
      <c r="AU318" s="267" t="s">
        <v>89</v>
      </c>
      <c r="AV318" s="13" t="s">
        <v>89</v>
      </c>
      <c r="AW318" s="13" t="s">
        <v>33</v>
      </c>
      <c r="AX318" s="13" t="s">
        <v>86</v>
      </c>
      <c r="AY318" s="267" t="s">
        <v>142</v>
      </c>
    </row>
    <row r="319" spans="1:65" s="2" customFormat="1" ht="24" customHeight="1">
      <c r="A319" s="38"/>
      <c r="B319" s="39"/>
      <c r="C319" s="243" t="s">
        <v>540</v>
      </c>
      <c r="D319" s="243" t="s">
        <v>144</v>
      </c>
      <c r="E319" s="244" t="s">
        <v>541</v>
      </c>
      <c r="F319" s="245" t="s">
        <v>542</v>
      </c>
      <c r="G319" s="246" t="s">
        <v>292</v>
      </c>
      <c r="H319" s="247">
        <v>224.64</v>
      </c>
      <c r="I319" s="248"/>
      <c r="J319" s="249">
        <f>ROUND(I319*H319,2)</f>
        <v>0</v>
      </c>
      <c r="K319" s="245" t="s">
        <v>148</v>
      </c>
      <c r="L319" s="44"/>
      <c r="M319" s="250" t="s">
        <v>1</v>
      </c>
      <c r="N319" s="251" t="s">
        <v>43</v>
      </c>
      <c r="O319" s="91"/>
      <c r="P319" s="252">
        <f>O319*H319</f>
        <v>0</v>
      </c>
      <c r="Q319" s="252">
        <v>0.0014357</v>
      </c>
      <c r="R319" s="252">
        <f>Q319*H319</f>
        <v>0.322515648</v>
      </c>
      <c r="S319" s="252">
        <v>0</v>
      </c>
      <c r="T319" s="25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54" t="s">
        <v>149</v>
      </c>
      <c r="AT319" s="254" t="s">
        <v>144</v>
      </c>
      <c r="AU319" s="254" t="s">
        <v>89</v>
      </c>
      <c r="AY319" s="17" t="s">
        <v>142</v>
      </c>
      <c r="BE319" s="255">
        <f>IF(N319="základní",J319,0)</f>
        <v>0</v>
      </c>
      <c r="BF319" s="255">
        <f>IF(N319="snížená",J319,0)</f>
        <v>0</v>
      </c>
      <c r="BG319" s="255">
        <f>IF(N319="zákl. přenesená",J319,0)</f>
        <v>0</v>
      </c>
      <c r="BH319" s="255">
        <f>IF(N319="sníž. přenesená",J319,0)</f>
        <v>0</v>
      </c>
      <c r="BI319" s="255">
        <f>IF(N319="nulová",J319,0)</f>
        <v>0</v>
      </c>
      <c r="BJ319" s="17" t="s">
        <v>86</v>
      </c>
      <c r="BK319" s="255">
        <f>ROUND(I319*H319,2)</f>
        <v>0</v>
      </c>
      <c r="BL319" s="17" t="s">
        <v>149</v>
      </c>
      <c r="BM319" s="254" t="s">
        <v>543</v>
      </c>
    </row>
    <row r="320" spans="1:51" s="13" customFormat="1" ht="12">
      <c r="A320" s="13"/>
      <c r="B320" s="256"/>
      <c r="C320" s="257"/>
      <c r="D320" s="258" t="s">
        <v>151</v>
      </c>
      <c r="E320" s="259" t="s">
        <v>1</v>
      </c>
      <c r="F320" s="260" t="s">
        <v>544</v>
      </c>
      <c r="G320" s="257"/>
      <c r="H320" s="261">
        <v>10.24</v>
      </c>
      <c r="I320" s="262"/>
      <c r="J320" s="257"/>
      <c r="K320" s="257"/>
      <c r="L320" s="263"/>
      <c r="M320" s="264"/>
      <c r="N320" s="265"/>
      <c r="O320" s="265"/>
      <c r="P320" s="265"/>
      <c r="Q320" s="265"/>
      <c r="R320" s="265"/>
      <c r="S320" s="265"/>
      <c r="T320" s="26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7" t="s">
        <v>151</v>
      </c>
      <c r="AU320" s="267" t="s">
        <v>89</v>
      </c>
      <c r="AV320" s="13" t="s">
        <v>89</v>
      </c>
      <c r="AW320" s="13" t="s">
        <v>33</v>
      </c>
      <c r="AX320" s="13" t="s">
        <v>78</v>
      </c>
      <c r="AY320" s="267" t="s">
        <v>142</v>
      </c>
    </row>
    <row r="321" spans="1:51" s="13" customFormat="1" ht="12">
      <c r="A321" s="13"/>
      <c r="B321" s="256"/>
      <c r="C321" s="257"/>
      <c r="D321" s="258" t="s">
        <v>151</v>
      </c>
      <c r="E321" s="259" t="s">
        <v>1</v>
      </c>
      <c r="F321" s="260" t="s">
        <v>545</v>
      </c>
      <c r="G321" s="257"/>
      <c r="H321" s="261">
        <v>214.4</v>
      </c>
      <c r="I321" s="262"/>
      <c r="J321" s="257"/>
      <c r="K321" s="257"/>
      <c r="L321" s="263"/>
      <c r="M321" s="264"/>
      <c r="N321" s="265"/>
      <c r="O321" s="265"/>
      <c r="P321" s="265"/>
      <c r="Q321" s="265"/>
      <c r="R321" s="265"/>
      <c r="S321" s="265"/>
      <c r="T321" s="26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7" t="s">
        <v>151</v>
      </c>
      <c r="AU321" s="267" t="s">
        <v>89</v>
      </c>
      <c r="AV321" s="13" t="s">
        <v>89</v>
      </c>
      <c r="AW321" s="13" t="s">
        <v>33</v>
      </c>
      <c r="AX321" s="13" t="s">
        <v>78</v>
      </c>
      <c r="AY321" s="267" t="s">
        <v>142</v>
      </c>
    </row>
    <row r="322" spans="1:51" s="15" customFormat="1" ht="12">
      <c r="A322" s="15"/>
      <c r="B322" s="278"/>
      <c r="C322" s="279"/>
      <c r="D322" s="258" t="s">
        <v>151</v>
      </c>
      <c r="E322" s="280" t="s">
        <v>1</v>
      </c>
      <c r="F322" s="281" t="s">
        <v>180</v>
      </c>
      <c r="G322" s="279"/>
      <c r="H322" s="282">
        <v>224.64</v>
      </c>
      <c r="I322" s="283"/>
      <c r="J322" s="279"/>
      <c r="K322" s="279"/>
      <c r="L322" s="284"/>
      <c r="M322" s="285"/>
      <c r="N322" s="286"/>
      <c r="O322" s="286"/>
      <c r="P322" s="286"/>
      <c r="Q322" s="286"/>
      <c r="R322" s="286"/>
      <c r="S322" s="286"/>
      <c r="T322" s="287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88" t="s">
        <v>151</v>
      </c>
      <c r="AU322" s="288" t="s">
        <v>89</v>
      </c>
      <c r="AV322" s="15" t="s">
        <v>149</v>
      </c>
      <c r="AW322" s="15" t="s">
        <v>33</v>
      </c>
      <c r="AX322" s="15" t="s">
        <v>86</v>
      </c>
      <c r="AY322" s="288" t="s">
        <v>142</v>
      </c>
    </row>
    <row r="323" spans="1:65" s="2" customFormat="1" ht="24" customHeight="1">
      <c r="A323" s="38"/>
      <c r="B323" s="39"/>
      <c r="C323" s="243" t="s">
        <v>546</v>
      </c>
      <c r="D323" s="243" t="s">
        <v>144</v>
      </c>
      <c r="E323" s="244" t="s">
        <v>547</v>
      </c>
      <c r="F323" s="245" t="s">
        <v>548</v>
      </c>
      <c r="G323" s="246" t="s">
        <v>292</v>
      </c>
      <c r="H323" s="247">
        <v>224.64</v>
      </c>
      <c r="I323" s="248"/>
      <c r="J323" s="249">
        <f>ROUND(I323*H323,2)</f>
        <v>0</v>
      </c>
      <c r="K323" s="245" t="s">
        <v>148</v>
      </c>
      <c r="L323" s="44"/>
      <c r="M323" s="250" t="s">
        <v>1</v>
      </c>
      <c r="N323" s="251" t="s">
        <v>43</v>
      </c>
      <c r="O323" s="91"/>
      <c r="P323" s="252">
        <f>O323*H323</f>
        <v>0</v>
      </c>
      <c r="Q323" s="252">
        <v>3.6E-05</v>
      </c>
      <c r="R323" s="252">
        <f>Q323*H323</f>
        <v>0.00808704</v>
      </c>
      <c r="S323" s="252">
        <v>0</v>
      </c>
      <c r="T323" s="25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54" t="s">
        <v>149</v>
      </c>
      <c r="AT323" s="254" t="s">
        <v>144</v>
      </c>
      <c r="AU323" s="254" t="s">
        <v>89</v>
      </c>
      <c r="AY323" s="17" t="s">
        <v>142</v>
      </c>
      <c r="BE323" s="255">
        <f>IF(N323="základní",J323,0)</f>
        <v>0</v>
      </c>
      <c r="BF323" s="255">
        <f>IF(N323="snížená",J323,0)</f>
        <v>0</v>
      </c>
      <c r="BG323" s="255">
        <f>IF(N323="zákl. přenesená",J323,0)</f>
        <v>0</v>
      </c>
      <c r="BH323" s="255">
        <f>IF(N323="sníž. přenesená",J323,0)</f>
        <v>0</v>
      </c>
      <c r="BI323" s="255">
        <f>IF(N323="nulová",J323,0)</f>
        <v>0</v>
      </c>
      <c r="BJ323" s="17" t="s">
        <v>86</v>
      </c>
      <c r="BK323" s="255">
        <f>ROUND(I323*H323,2)</f>
        <v>0</v>
      </c>
      <c r="BL323" s="17" t="s">
        <v>149</v>
      </c>
      <c r="BM323" s="254" t="s">
        <v>549</v>
      </c>
    </row>
    <row r="324" spans="1:51" s="13" customFormat="1" ht="12">
      <c r="A324" s="13"/>
      <c r="B324" s="256"/>
      <c r="C324" s="257"/>
      <c r="D324" s="258" t="s">
        <v>151</v>
      </c>
      <c r="E324" s="259" t="s">
        <v>1</v>
      </c>
      <c r="F324" s="260" t="s">
        <v>544</v>
      </c>
      <c r="G324" s="257"/>
      <c r="H324" s="261">
        <v>10.24</v>
      </c>
      <c r="I324" s="262"/>
      <c r="J324" s="257"/>
      <c r="K324" s="257"/>
      <c r="L324" s="263"/>
      <c r="M324" s="264"/>
      <c r="N324" s="265"/>
      <c r="O324" s="265"/>
      <c r="P324" s="265"/>
      <c r="Q324" s="265"/>
      <c r="R324" s="265"/>
      <c r="S324" s="265"/>
      <c r="T324" s="26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7" t="s">
        <v>151</v>
      </c>
      <c r="AU324" s="267" t="s">
        <v>89</v>
      </c>
      <c r="AV324" s="13" t="s">
        <v>89</v>
      </c>
      <c r="AW324" s="13" t="s">
        <v>33</v>
      </c>
      <c r="AX324" s="13" t="s">
        <v>78</v>
      </c>
      <c r="AY324" s="267" t="s">
        <v>142</v>
      </c>
    </row>
    <row r="325" spans="1:51" s="13" customFormat="1" ht="12">
      <c r="A325" s="13"/>
      <c r="B325" s="256"/>
      <c r="C325" s="257"/>
      <c r="D325" s="258" t="s">
        <v>151</v>
      </c>
      <c r="E325" s="259" t="s">
        <v>1</v>
      </c>
      <c r="F325" s="260" t="s">
        <v>545</v>
      </c>
      <c r="G325" s="257"/>
      <c r="H325" s="261">
        <v>214.4</v>
      </c>
      <c r="I325" s="262"/>
      <c r="J325" s="257"/>
      <c r="K325" s="257"/>
      <c r="L325" s="263"/>
      <c r="M325" s="264"/>
      <c r="N325" s="265"/>
      <c r="O325" s="265"/>
      <c r="P325" s="265"/>
      <c r="Q325" s="265"/>
      <c r="R325" s="265"/>
      <c r="S325" s="265"/>
      <c r="T325" s="26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7" t="s">
        <v>151</v>
      </c>
      <c r="AU325" s="267" t="s">
        <v>89</v>
      </c>
      <c r="AV325" s="13" t="s">
        <v>89</v>
      </c>
      <c r="AW325" s="13" t="s">
        <v>33</v>
      </c>
      <c r="AX325" s="13" t="s">
        <v>78</v>
      </c>
      <c r="AY325" s="267" t="s">
        <v>142</v>
      </c>
    </row>
    <row r="326" spans="1:51" s="15" customFormat="1" ht="12">
      <c r="A326" s="15"/>
      <c r="B326" s="278"/>
      <c r="C326" s="279"/>
      <c r="D326" s="258" t="s">
        <v>151</v>
      </c>
      <c r="E326" s="280" t="s">
        <v>1</v>
      </c>
      <c r="F326" s="281" t="s">
        <v>180</v>
      </c>
      <c r="G326" s="279"/>
      <c r="H326" s="282">
        <v>224.64</v>
      </c>
      <c r="I326" s="283"/>
      <c r="J326" s="279"/>
      <c r="K326" s="279"/>
      <c r="L326" s="284"/>
      <c r="M326" s="285"/>
      <c r="N326" s="286"/>
      <c r="O326" s="286"/>
      <c r="P326" s="286"/>
      <c r="Q326" s="286"/>
      <c r="R326" s="286"/>
      <c r="S326" s="286"/>
      <c r="T326" s="287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88" t="s">
        <v>151</v>
      </c>
      <c r="AU326" s="288" t="s">
        <v>89</v>
      </c>
      <c r="AV326" s="15" t="s">
        <v>149</v>
      </c>
      <c r="AW326" s="15" t="s">
        <v>33</v>
      </c>
      <c r="AX326" s="15" t="s">
        <v>86</v>
      </c>
      <c r="AY326" s="288" t="s">
        <v>142</v>
      </c>
    </row>
    <row r="327" spans="1:65" s="2" customFormat="1" ht="36" customHeight="1">
      <c r="A327" s="38"/>
      <c r="B327" s="39"/>
      <c r="C327" s="243" t="s">
        <v>550</v>
      </c>
      <c r="D327" s="243" t="s">
        <v>144</v>
      </c>
      <c r="E327" s="244" t="s">
        <v>551</v>
      </c>
      <c r="F327" s="245" t="s">
        <v>552</v>
      </c>
      <c r="G327" s="246" t="s">
        <v>172</v>
      </c>
      <c r="H327" s="247">
        <v>2.4</v>
      </c>
      <c r="I327" s="248"/>
      <c r="J327" s="249">
        <f>ROUND(I327*H327,2)</f>
        <v>0</v>
      </c>
      <c r="K327" s="245" t="s">
        <v>148</v>
      </c>
      <c r="L327" s="44"/>
      <c r="M327" s="250" t="s">
        <v>1</v>
      </c>
      <c r="N327" s="251" t="s">
        <v>43</v>
      </c>
      <c r="O327" s="91"/>
      <c r="P327" s="252">
        <f>O327*H327</f>
        <v>0</v>
      </c>
      <c r="Q327" s="252">
        <v>2.45329</v>
      </c>
      <c r="R327" s="252">
        <f>Q327*H327</f>
        <v>5.887896</v>
      </c>
      <c r="S327" s="252">
        <v>0</v>
      </c>
      <c r="T327" s="25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54" t="s">
        <v>149</v>
      </c>
      <c r="AT327" s="254" t="s">
        <v>144</v>
      </c>
      <c r="AU327" s="254" t="s">
        <v>89</v>
      </c>
      <c r="AY327" s="17" t="s">
        <v>142</v>
      </c>
      <c r="BE327" s="255">
        <f>IF(N327="základní",J327,0)</f>
        <v>0</v>
      </c>
      <c r="BF327" s="255">
        <f>IF(N327="snížená",J327,0)</f>
        <v>0</v>
      </c>
      <c r="BG327" s="255">
        <f>IF(N327="zákl. přenesená",J327,0)</f>
        <v>0</v>
      </c>
      <c r="BH327" s="255">
        <f>IF(N327="sníž. přenesená",J327,0)</f>
        <v>0</v>
      </c>
      <c r="BI327" s="255">
        <f>IF(N327="nulová",J327,0)</f>
        <v>0</v>
      </c>
      <c r="BJ327" s="17" t="s">
        <v>86</v>
      </c>
      <c r="BK327" s="255">
        <f>ROUND(I327*H327,2)</f>
        <v>0</v>
      </c>
      <c r="BL327" s="17" t="s">
        <v>149</v>
      </c>
      <c r="BM327" s="254" t="s">
        <v>553</v>
      </c>
    </row>
    <row r="328" spans="1:51" s="13" customFormat="1" ht="12">
      <c r="A328" s="13"/>
      <c r="B328" s="256"/>
      <c r="C328" s="257"/>
      <c r="D328" s="258" t="s">
        <v>151</v>
      </c>
      <c r="E328" s="259" t="s">
        <v>1</v>
      </c>
      <c r="F328" s="260" t="s">
        <v>554</v>
      </c>
      <c r="G328" s="257"/>
      <c r="H328" s="261">
        <v>2.4</v>
      </c>
      <c r="I328" s="262"/>
      <c r="J328" s="257"/>
      <c r="K328" s="257"/>
      <c r="L328" s="263"/>
      <c r="M328" s="264"/>
      <c r="N328" s="265"/>
      <c r="O328" s="265"/>
      <c r="P328" s="265"/>
      <c r="Q328" s="265"/>
      <c r="R328" s="265"/>
      <c r="S328" s="265"/>
      <c r="T328" s="26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7" t="s">
        <v>151</v>
      </c>
      <c r="AU328" s="267" t="s">
        <v>89</v>
      </c>
      <c r="AV328" s="13" t="s">
        <v>89</v>
      </c>
      <c r="AW328" s="13" t="s">
        <v>33</v>
      </c>
      <c r="AX328" s="13" t="s">
        <v>86</v>
      </c>
      <c r="AY328" s="267" t="s">
        <v>142</v>
      </c>
    </row>
    <row r="329" spans="1:63" s="12" customFormat="1" ht="22.8" customHeight="1">
      <c r="A329" s="12"/>
      <c r="B329" s="227"/>
      <c r="C329" s="228"/>
      <c r="D329" s="229" t="s">
        <v>77</v>
      </c>
      <c r="E329" s="241" t="s">
        <v>159</v>
      </c>
      <c r="F329" s="241" t="s">
        <v>555</v>
      </c>
      <c r="G329" s="228"/>
      <c r="H329" s="228"/>
      <c r="I329" s="231"/>
      <c r="J329" s="242">
        <f>BK329</f>
        <v>0</v>
      </c>
      <c r="K329" s="228"/>
      <c r="L329" s="233"/>
      <c r="M329" s="234"/>
      <c r="N329" s="235"/>
      <c r="O329" s="235"/>
      <c r="P329" s="236">
        <f>SUM(P330:P357)</f>
        <v>0</v>
      </c>
      <c r="Q329" s="235"/>
      <c r="R329" s="236">
        <f>SUM(R330:R357)</f>
        <v>612.9371381749746</v>
      </c>
      <c r="S329" s="235"/>
      <c r="T329" s="237">
        <f>SUM(T330:T357)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38" t="s">
        <v>86</v>
      </c>
      <c r="AT329" s="239" t="s">
        <v>77</v>
      </c>
      <c r="AU329" s="239" t="s">
        <v>86</v>
      </c>
      <c r="AY329" s="238" t="s">
        <v>142</v>
      </c>
      <c r="BK329" s="240">
        <f>SUM(BK330:BK357)</f>
        <v>0</v>
      </c>
    </row>
    <row r="330" spans="1:65" s="2" customFormat="1" ht="72" customHeight="1">
      <c r="A330" s="38"/>
      <c r="B330" s="39"/>
      <c r="C330" s="243" t="s">
        <v>556</v>
      </c>
      <c r="D330" s="243" t="s">
        <v>144</v>
      </c>
      <c r="E330" s="244" t="s">
        <v>557</v>
      </c>
      <c r="F330" s="245" t="s">
        <v>558</v>
      </c>
      <c r="G330" s="246" t="s">
        <v>225</v>
      </c>
      <c r="H330" s="247">
        <v>0.21</v>
      </c>
      <c r="I330" s="248"/>
      <c r="J330" s="249">
        <f>ROUND(I330*H330,2)</f>
        <v>0</v>
      </c>
      <c r="K330" s="245" t="s">
        <v>148</v>
      </c>
      <c r="L330" s="44"/>
      <c r="M330" s="250" t="s">
        <v>1</v>
      </c>
      <c r="N330" s="251" t="s">
        <v>43</v>
      </c>
      <c r="O330" s="91"/>
      <c r="P330" s="252">
        <f>O330*H330</f>
        <v>0</v>
      </c>
      <c r="Q330" s="252">
        <v>1.085795</v>
      </c>
      <c r="R330" s="252">
        <f>Q330*H330</f>
        <v>0.22801695</v>
      </c>
      <c r="S330" s="252">
        <v>0</v>
      </c>
      <c r="T330" s="25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54" t="s">
        <v>149</v>
      </c>
      <c r="AT330" s="254" t="s">
        <v>144</v>
      </c>
      <c r="AU330" s="254" t="s">
        <v>89</v>
      </c>
      <c r="AY330" s="17" t="s">
        <v>142</v>
      </c>
      <c r="BE330" s="255">
        <f>IF(N330="základní",J330,0)</f>
        <v>0</v>
      </c>
      <c r="BF330" s="255">
        <f>IF(N330="snížená",J330,0)</f>
        <v>0</v>
      </c>
      <c r="BG330" s="255">
        <f>IF(N330="zákl. přenesená",J330,0)</f>
        <v>0</v>
      </c>
      <c r="BH330" s="255">
        <f>IF(N330="sníž. přenesená",J330,0)</f>
        <v>0</v>
      </c>
      <c r="BI330" s="255">
        <f>IF(N330="nulová",J330,0)</f>
        <v>0</v>
      </c>
      <c r="BJ330" s="17" t="s">
        <v>86</v>
      </c>
      <c r="BK330" s="255">
        <f>ROUND(I330*H330,2)</f>
        <v>0</v>
      </c>
      <c r="BL330" s="17" t="s">
        <v>149</v>
      </c>
      <c r="BM330" s="254" t="s">
        <v>559</v>
      </c>
    </row>
    <row r="331" spans="1:51" s="14" customFormat="1" ht="12">
      <c r="A331" s="14"/>
      <c r="B331" s="268"/>
      <c r="C331" s="269"/>
      <c r="D331" s="258" t="s">
        <v>151</v>
      </c>
      <c r="E331" s="270" t="s">
        <v>1</v>
      </c>
      <c r="F331" s="271" t="s">
        <v>560</v>
      </c>
      <c r="G331" s="269"/>
      <c r="H331" s="270" t="s">
        <v>1</v>
      </c>
      <c r="I331" s="272"/>
      <c r="J331" s="269"/>
      <c r="K331" s="269"/>
      <c r="L331" s="273"/>
      <c r="M331" s="274"/>
      <c r="N331" s="275"/>
      <c r="O331" s="275"/>
      <c r="P331" s="275"/>
      <c r="Q331" s="275"/>
      <c r="R331" s="275"/>
      <c r="S331" s="275"/>
      <c r="T331" s="27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7" t="s">
        <v>151</v>
      </c>
      <c r="AU331" s="277" t="s">
        <v>89</v>
      </c>
      <c r="AV331" s="14" t="s">
        <v>86</v>
      </c>
      <c r="AW331" s="14" t="s">
        <v>33</v>
      </c>
      <c r="AX331" s="14" t="s">
        <v>78</v>
      </c>
      <c r="AY331" s="277" t="s">
        <v>142</v>
      </c>
    </row>
    <row r="332" spans="1:51" s="13" customFormat="1" ht="12">
      <c r="A332" s="13"/>
      <c r="B332" s="256"/>
      <c r="C332" s="257"/>
      <c r="D332" s="258" t="s">
        <v>151</v>
      </c>
      <c r="E332" s="259" t="s">
        <v>1</v>
      </c>
      <c r="F332" s="260" t="s">
        <v>561</v>
      </c>
      <c r="G332" s="257"/>
      <c r="H332" s="261">
        <v>0.21</v>
      </c>
      <c r="I332" s="262"/>
      <c r="J332" s="257"/>
      <c r="K332" s="257"/>
      <c r="L332" s="263"/>
      <c r="M332" s="264"/>
      <c r="N332" s="265"/>
      <c r="O332" s="265"/>
      <c r="P332" s="265"/>
      <c r="Q332" s="265"/>
      <c r="R332" s="265"/>
      <c r="S332" s="265"/>
      <c r="T332" s="26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7" t="s">
        <v>151</v>
      </c>
      <c r="AU332" s="267" t="s">
        <v>89</v>
      </c>
      <c r="AV332" s="13" t="s">
        <v>89</v>
      </c>
      <c r="AW332" s="13" t="s">
        <v>33</v>
      </c>
      <c r="AX332" s="13" t="s">
        <v>86</v>
      </c>
      <c r="AY332" s="267" t="s">
        <v>142</v>
      </c>
    </row>
    <row r="333" spans="1:65" s="2" customFormat="1" ht="84" customHeight="1">
      <c r="A333" s="38"/>
      <c r="B333" s="39"/>
      <c r="C333" s="243" t="s">
        <v>562</v>
      </c>
      <c r="D333" s="243" t="s">
        <v>144</v>
      </c>
      <c r="E333" s="244" t="s">
        <v>563</v>
      </c>
      <c r="F333" s="245" t="s">
        <v>564</v>
      </c>
      <c r="G333" s="246" t="s">
        <v>225</v>
      </c>
      <c r="H333" s="247">
        <v>15.566</v>
      </c>
      <c r="I333" s="248"/>
      <c r="J333" s="249">
        <f>ROUND(I333*H333,2)</f>
        <v>0</v>
      </c>
      <c r="K333" s="245" t="s">
        <v>148</v>
      </c>
      <c r="L333" s="44"/>
      <c r="M333" s="250" t="s">
        <v>1</v>
      </c>
      <c r="N333" s="251" t="s">
        <v>43</v>
      </c>
      <c r="O333" s="91"/>
      <c r="P333" s="252">
        <f>O333*H333</f>
        <v>0</v>
      </c>
      <c r="Q333" s="252">
        <v>1.0395058031</v>
      </c>
      <c r="R333" s="252">
        <f>Q333*H333</f>
        <v>16.1809473310546</v>
      </c>
      <c r="S333" s="252">
        <v>0</v>
      </c>
      <c r="T333" s="25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54" t="s">
        <v>149</v>
      </c>
      <c r="AT333" s="254" t="s">
        <v>144</v>
      </c>
      <c r="AU333" s="254" t="s">
        <v>89</v>
      </c>
      <c r="AY333" s="17" t="s">
        <v>142</v>
      </c>
      <c r="BE333" s="255">
        <f>IF(N333="základní",J333,0)</f>
        <v>0</v>
      </c>
      <c r="BF333" s="255">
        <f>IF(N333="snížená",J333,0)</f>
        <v>0</v>
      </c>
      <c r="BG333" s="255">
        <f>IF(N333="zákl. přenesená",J333,0)</f>
        <v>0</v>
      </c>
      <c r="BH333" s="255">
        <f>IF(N333="sníž. přenesená",J333,0)</f>
        <v>0</v>
      </c>
      <c r="BI333" s="255">
        <f>IF(N333="nulová",J333,0)</f>
        <v>0</v>
      </c>
      <c r="BJ333" s="17" t="s">
        <v>86</v>
      </c>
      <c r="BK333" s="255">
        <f>ROUND(I333*H333,2)</f>
        <v>0</v>
      </c>
      <c r="BL333" s="17" t="s">
        <v>149</v>
      </c>
      <c r="BM333" s="254" t="s">
        <v>565</v>
      </c>
    </row>
    <row r="334" spans="1:51" s="14" customFormat="1" ht="12">
      <c r="A334" s="14"/>
      <c r="B334" s="268"/>
      <c r="C334" s="269"/>
      <c r="D334" s="258" t="s">
        <v>151</v>
      </c>
      <c r="E334" s="270" t="s">
        <v>1</v>
      </c>
      <c r="F334" s="271" t="s">
        <v>566</v>
      </c>
      <c r="G334" s="269"/>
      <c r="H334" s="270" t="s">
        <v>1</v>
      </c>
      <c r="I334" s="272"/>
      <c r="J334" s="269"/>
      <c r="K334" s="269"/>
      <c r="L334" s="273"/>
      <c r="M334" s="274"/>
      <c r="N334" s="275"/>
      <c r="O334" s="275"/>
      <c r="P334" s="275"/>
      <c r="Q334" s="275"/>
      <c r="R334" s="275"/>
      <c r="S334" s="275"/>
      <c r="T334" s="27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7" t="s">
        <v>151</v>
      </c>
      <c r="AU334" s="277" t="s">
        <v>89</v>
      </c>
      <c r="AV334" s="14" t="s">
        <v>86</v>
      </c>
      <c r="AW334" s="14" t="s">
        <v>33</v>
      </c>
      <c r="AX334" s="14" t="s">
        <v>78</v>
      </c>
      <c r="AY334" s="277" t="s">
        <v>142</v>
      </c>
    </row>
    <row r="335" spans="1:51" s="14" customFormat="1" ht="12">
      <c r="A335" s="14"/>
      <c r="B335" s="268"/>
      <c r="C335" s="269"/>
      <c r="D335" s="258" t="s">
        <v>151</v>
      </c>
      <c r="E335" s="270" t="s">
        <v>1</v>
      </c>
      <c r="F335" s="271" t="s">
        <v>567</v>
      </c>
      <c r="G335" s="269"/>
      <c r="H335" s="270" t="s">
        <v>1</v>
      </c>
      <c r="I335" s="272"/>
      <c r="J335" s="269"/>
      <c r="K335" s="269"/>
      <c r="L335" s="273"/>
      <c r="M335" s="274"/>
      <c r="N335" s="275"/>
      <c r="O335" s="275"/>
      <c r="P335" s="275"/>
      <c r="Q335" s="275"/>
      <c r="R335" s="275"/>
      <c r="S335" s="275"/>
      <c r="T335" s="27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7" t="s">
        <v>151</v>
      </c>
      <c r="AU335" s="277" t="s">
        <v>89</v>
      </c>
      <c r="AV335" s="14" t="s">
        <v>86</v>
      </c>
      <c r="AW335" s="14" t="s">
        <v>33</v>
      </c>
      <c r="AX335" s="14" t="s">
        <v>78</v>
      </c>
      <c r="AY335" s="277" t="s">
        <v>142</v>
      </c>
    </row>
    <row r="336" spans="1:51" s="13" customFormat="1" ht="12">
      <c r="A336" s="13"/>
      <c r="B336" s="256"/>
      <c r="C336" s="257"/>
      <c r="D336" s="258" t="s">
        <v>151</v>
      </c>
      <c r="E336" s="259" t="s">
        <v>1</v>
      </c>
      <c r="F336" s="260" t="s">
        <v>568</v>
      </c>
      <c r="G336" s="257"/>
      <c r="H336" s="261">
        <v>15.566</v>
      </c>
      <c r="I336" s="262"/>
      <c r="J336" s="257"/>
      <c r="K336" s="257"/>
      <c r="L336" s="263"/>
      <c r="M336" s="264"/>
      <c r="N336" s="265"/>
      <c r="O336" s="265"/>
      <c r="P336" s="265"/>
      <c r="Q336" s="265"/>
      <c r="R336" s="265"/>
      <c r="S336" s="265"/>
      <c r="T336" s="26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7" t="s">
        <v>151</v>
      </c>
      <c r="AU336" s="267" t="s">
        <v>89</v>
      </c>
      <c r="AV336" s="13" t="s">
        <v>89</v>
      </c>
      <c r="AW336" s="13" t="s">
        <v>33</v>
      </c>
      <c r="AX336" s="13" t="s">
        <v>86</v>
      </c>
      <c r="AY336" s="267" t="s">
        <v>142</v>
      </c>
    </row>
    <row r="337" spans="1:65" s="2" customFormat="1" ht="60" customHeight="1">
      <c r="A337" s="38"/>
      <c r="B337" s="39"/>
      <c r="C337" s="243" t="s">
        <v>569</v>
      </c>
      <c r="D337" s="243" t="s">
        <v>144</v>
      </c>
      <c r="E337" s="244" t="s">
        <v>570</v>
      </c>
      <c r="F337" s="245" t="s">
        <v>571</v>
      </c>
      <c r="G337" s="246" t="s">
        <v>172</v>
      </c>
      <c r="H337" s="247">
        <v>104.64</v>
      </c>
      <c r="I337" s="248"/>
      <c r="J337" s="249">
        <f>ROUND(I337*H337,2)</f>
        <v>0</v>
      </c>
      <c r="K337" s="245" t="s">
        <v>148</v>
      </c>
      <c r="L337" s="44"/>
      <c r="M337" s="250" t="s">
        <v>1</v>
      </c>
      <c r="N337" s="251" t="s">
        <v>43</v>
      </c>
      <c r="O337" s="91"/>
      <c r="P337" s="252">
        <f>O337*H337</f>
        <v>0</v>
      </c>
      <c r="Q337" s="252">
        <v>2.808944538</v>
      </c>
      <c r="R337" s="252">
        <f>Q337*H337</f>
        <v>293.92795645632</v>
      </c>
      <c r="S337" s="252">
        <v>0</v>
      </c>
      <c r="T337" s="25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54" t="s">
        <v>149</v>
      </c>
      <c r="AT337" s="254" t="s">
        <v>144</v>
      </c>
      <c r="AU337" s="254" t="s">
        <v>89</v>
      </c>
      <c r="AY337" s="17" t="s">
        <v>142</v>
      </c>
      <c r="BE337" s="255">
        <f>IF(N337="základní",J337,0)</f>
        <v>0</v>
      </c>
      <c r="BF337" s="255">
        <f>IF(N337="snížená",J337,0)</f>
        <v>0</v>
      </c>
      <c r="BG337" s="255">
        <f>IF(N337="zákl. přenesená",J337,0)</f>
        <v>0</v>
      </c>
      <c r="BH337" s="255">
        <f>IF(N337="sníž. přenesená",J337,0)</f>
        <v>0</v>
      </c>
      <c r="BI337" s="255">
        <f>IF(N337="nulová",J337,0)</f>
        <v>0</v>
      </c>
      <c r="BJ337" s="17" t="s">
        <v>86</v>
      </c>
      <c r="BK337" s="255">
        <f>ROUND(I337*H337,2)</f>
        <v>0</v>
      </c>
      <c r="BL337" s="17" t="s">
        <v>149</v>
      </c>
      <c r="BM337" s="254" t="s">
        <v>572</v>
      </c>
    </row>
    <row r="338" spans="1:51" s="13" customFormat="1" ht="12">
      <c r="A338" s="13"/>
      <c r="B338" s="256"/>
      <c r="C338" s="257"/>
      <c r="D338" s="258" t="s">
        <v>151</v>
      </c>
      <c r="E338" s="259" t="s">
        <v>1</v>
      </c>
      <c r="F338" s="260" t="s">
        <v>573</v>
      </c>
      <c r="G338" s="257"/>
      <c r="H338" s="261">
        <v>47.52</v>
      </c>
      <c r="I338" s="262"/>
      <c r="J338" s="257"/>
      <c r="K338" s="257"/>
      <c r="L338" s="263"/>
      <c r="M338" s="264"/>
      <c r="N338" s="265"/>
      <c r="O338" s="265"/>
      <c r="P338" s="265"/>
      <c r="Q338" s="265"/>
      <c r="R338" s="265"/>
      <c r="S338" s="265"/>
      <c r="T338" s="26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7" t="s">
        <v>151</v>
      </c>
      <c r="AU338" s="267" t="s">
        <v>89</v>
      </c>
      <c r="AV338" s="13" t="s">
        <v>89</v>
      </c>
      <c r="AW338" s="13" t="s">
        <v>33</v>
      </c>
      <c r="AX338" s="13" t="s">
        <v>78</v>
      </c>
      <c r="AY338" s="267" t="s">
        <v>142</v>
      </c>
    </row>
    <row r="339" spans="1:51" s="13" customFormat="1" ht="12">
      <c r="A339" s="13"/>
      <c r="B339" s="256"/>
      <c r="C339" s="257"/>
      <c r="D339" s="258" t="s">
        <v>151</v>
      </c>
      <c r="E339" s="259" t="s">
        <v>1</v>
      </c>
      <c r="F339" s="260" t="s">
        <v>574</v>
      </c>
      <c r="G339" s="257"/>
      <c r="H339" s="261">
        <v>57.12</v>
      </c>
      <c r="I339" s="262"/>
      <c r="J339" s="257"/>
      <c r="K339" s="257"/>
      <c r="L339" s="263"/>
      <c r="M339" s="264"/>
      <c r="N339" s="265"/>
      <c r="O339" s="265"/>
      <c r="P339" s="265"/>
      <c r="Q339" s="265"/>
      <c r="R339" s="265"/>
      <c r="S339" s="265"/>
      <c r="T339" s="26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7" t="s">
        <v>151</v>
      </c>
      <c r="AU339" s="267" t="s">
        <v>89</v>
      </c>
      <c r="AV339" s="13" t="s">
        <v>89</v>
      </c>
      <c r="AW339" s="13" t="s">
        <v>33</v>
      </c>
      <c r="AX339" s="13" t="s">
        <v>78</v>
      </c>
      <c r="AY339" s="267" t="s">
        <v>142</v>
      </c>
    </row>
    <row r="340" spans="1:51" s="15" customFormat="1" ht="12">
      <c r="A340" s="15"/>
      <c r="B340" s="278"/>
      <c r="C340" s="279"/>
      <c r="D340" s="258" t="s">
        <v>151</v>
      </c>
      <c r="E340" s="280" t="s">
        <v>1</v>
      </c>
      <c r="F340" s="281" t="s">
        <v>180</v>
      </c>
      <c r="G340" s="279"/>
      <c r="H340" s="282">
        <v>104.64</v>
      </c>
      <c r="I340" s="283"/>
      <c r="J340" s="279"/>
      <c r="K340" s="279"/>
      <c r="L340" s="284"/>
      <c r="M340" s="285"/>
      <c r="N340" s="286"/>
      <c r="O340" s="286"/>
      <c r="P340" s="286"/>
      <c r="Q340" s="286"/>
      <c r="R340" s="286"/>
      <c r="S340" s="286"/>
      <c r="T340" s="287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88" t="s">
        <v>151</v>
      </c>
      <c r="AU340" s="288" t="s">
        <v>89</v>
      </c>
      <c r="AV340" s="15" t="s">
        <v>149</v>
      </c>
      <c r="AW340" s="15" t="s">
        <v>33</v>
      </c>
      <c r="AX340" s="15" t="s">
        <v>86</v>
      </c>
      <c r="AY340" s="288" t="s">
        <v>142</v>
      </c>
    </row>
    <row r="341" spans="1:65" s="2" customFormat="1" ht="72" customHeight="1">
      <c r="A341" s="38"/>
      <c r="B341" s="39"/>
      <c r="C341" s="243" t="s">
        <v>575</v>
      </c>
      <c r="D341" s="243" t="s">
        <v>144</v>
      </c>
      <c r="E341" s="244" t="s">
        <v>576</v>
      </c>
      <c r="F341" s="245" t="s">
        <v>577</v>
      </c>
      <c r="G341" s="246" t="s">
        <v>172</v>
      </c>
      <c r="H341" s="247">
        <v>104.64</v>
      </c>
      <c r="I341" s="248"/>
      <c r="J341" s="249">
        <f>ROUND(I341*H341,2)</f>
        <v>0</v>
      </c>
      <c r="K341" s="245" t="s">
        <v>1</v>
      </c>
      <c r="L341" s="44"/>
      <c r="M341" s="250" t="s">
        <v>1</v>
      </c>
      <c r="N341" s="251" t="s">
        <v>43</v>
      </c>
      <c r="O341" s="91"/>
      <c r="P341" s="252">
        <f>O341*H341</f>
        <v>0</v>
      </c>
      <c r="Q341" s="252">
        <v>2.80894</v>
      </c>
      <c r="R341" s="252">
        <f>Q341*H341</f>
        <v>293.9274816</v>
      </c>
      <c r="S341" s="252">
        <v>0</v>
      </c>
      <c r="T341" s="25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54" t="s">
        <v>149</v>
      </c>
      <c r="AT341" s="254" t="s">
        <v>144</v>
      </c>
      <c r="AU341" s="254" t="s">
        <v>89</v>
      </c>
      <c r="AY341" s="17" t="s">
        <v>142</v>
      </c>
      <c r="BE341" s="255">
        <f>IF(N341="základní",J341,0)</f>
        <v>0</v>
      </c>
      <c r="BF341" s="255">
        <f>IF(N341="snížená",J341,0)</f>
        <v>0</v>
      </c>
      <c r="BG341" s="255">
        <f>IF(N341="zákl. přenesená",J341,0)</f>
        <v>0</v>
      </c>
      <c r="BH341" s="255">
        <f>IF(N341="sníž. přenesená",J341,0)</f>
        <v>0</v>
      </c>
      <c r="BI341" s="255">
        <f>IF(N341="nulová",J341,0)</f>
        <v>0</v>
      </c>
      <c r="BJ341" s="17" t="s">
        <v>86</v>
      </c>
      <c r="BK341" s="255">
        <f>ROUND(I341*H341,2)</f>
        <v>0</v>
      </c>
      <c r="BL341" s="17" t="s">
        <v>149</v>
      </c>
      <c r="BM341" s="254" t="s">
        <v>578</v>
      </c>
    </row>
    <row r="342" spans="1:47" s="2" customFormat="1" ht="12">
      <c r="A342" s="38"/>
      <c r="B342" s="39"/>
      <c r="C342" s="40"/>
      <c r="D342" s="258" t="s">
        <v>304</v>
      </c>
      <c r="E342" s="40"/>
      <c r="F342" s="299" t="s">
        <v>538</v>
      </c>
      <c r="G342" s="40"/>
      <c r="H342" s="40"/>
      <c r="I342" s="154"/>
      <c r="J342" s="40"/>
      <c r="K342" s="40"/>
      <c r="L342" s="44"/>
      <c r="M342" s="300"/>
      <c r="N342" s="301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304</v>
      </c>
      <c r="AU342" s="17" t="s">
        <v>89</v>
      </c>
    </row>
    <row r="343" spans="1:65" s="2" customFormat="1" ht="24" customHeight="1">
      <c r="A343" s="38"/>
      <c r="B343" s="39"/>
      <c r="C343" s="243" t="s">
        <v>579</v>
      </c>
      <c r="D343" s="243" t="s">
        <v>144</v>
      </c>
      <c r="E343" s="244" t="s">
        <v>580</v>
      </c>
      <c r="F343" s="245" t="s">
        <v>581</v>
      </c>
      <c r="G343" s="246" t="s">
        <v>292</v>
      </c>
      <c r="H343" s="247">
        <v>535.68</v>
      </c>
      <c r="I343" s="248"/>
      <c r="J343" s="249">
        <f>ROUND(I343*H343,2)</f>
        <v>0</v>
      </c>
      <c r="K343" s="245" t="s">
        <v>148</v>
      </c>
      <c r="L343" s="44"/>
      <c r="M343" s="250" t="s">
        <v>1</v>
      </c>
      <c r="N343" s="251" t="s">
        <v>43</v>
      </c>
      <c r="O343" s="91"/>
      <c r="P343" s="252">
        <f>O343*H343</f>
        <v>0</v>
      </c>
      <c r="Q343" s="252">
        <v>0.0161878</v>
      </c>
      <c r="R343" s="252">
        <f>Q343*H343</f>
        <v>8.671480703999999</v>
      </c>
      <c r="S343" s="252">
        <v>0</v>
      </c>
      <c r="T343" s="25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54" t="s">
        <v>149</v>
      </c>
      <c r="AT343" s="254" t="s">
        <v>144</v>
      </c>
      <c r="AU343" s="254" t="s">
        <v>89</v>
      </c>
      <c r="AY343" s="17" t="s">
        <v>142</v>
      </c>
      <c r="BE343" s="255">
        <f>IF(N343="základní",J343,0)</f>
        <v>0</v>
      </c>
      <c r="BF343" s="255">
        <f>IF(N343="snížená",J343,0)</f>
        <v>0</v>
      </c>
      <c r="BG343" s="255">
        <f>IF(N343="zákl. přenesená",J343,0)</f>
        <v>0</v>
      </c>
      <c r="BH343" s="255">
        <f>IF(N343="sníž. přenesená",J343,0)</f>
        <v>0</v>
      </c>
      <c r="BI343" s="255">
        <f>IF(N343="nulová",J343,0)</f>
        <v>0</v>
      </c>
      <c r="BJ343" s="17" t="s">
        <v>86</v>
      </c>
      <c r="BK343" s="255">
        <f>ROUND(I343*H343,2)</f>
        <v>0</v>
      </c>
      <c r="BL343" s="17" t="s">
        <v>149</v>
      </c>
      <c r="BM343" s="254" t="s">
        <v>582</v>
      </c>
    </row>
    <row r="344" spans="1:51" s="13" customFormat="1" ht="12">
      <c r="A344" s="13"/>
      <c r="B344" s="256"/>
      <c r="C344" s="257"/>
      <c r="D344" s="258" t="s">
        <v>151</v>
      </c>
      <c r="E344" s="259" t="s">
        <v>1</v>
      </c>
      <c r="F344" s="260" t="s">
        <v>583</v>
      </c>
      <c r="G344" s="257"/>
      <c r="H344" s="261">
        <v>237.6</v>
      </c>
      <c r="I344" s="262"/>
      <c r="J344" s="257"/>
      <c r="K344" s="257"/>
      <c r="L344" s="263"/>
      <c r="M344" s="264"/>
      <c r="N344" s="265"/>
      <c r="O344" s="265"/>
      <c r="P344" s="265"/>
      <c r="Q344" s="265"/>
      <c r="R344" s="265"/>
      <c r="S344" s="265"/>
      <c r="T344" s="26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7" t="s">
        <v>151</v>
      </c>
      <c r="AU344" s="267" t="s">
        <v>89</v>
      </c>
      <c r="AV344" s="13" t="s">
        <v>89</v>
      </c>
      <c r="AW344" s="13" t="s">
        <v>33</v>
      </c>
      <c r="AX344" s="13" t="s">
        <v>78</v>
      </c>
      <c r="AY344" s="267" t="s">
        <v>142</v>
      </c>
    </row>
    <row r="345" spans="1:51" s="13" customFormat="1" ht="12">
      <c r="A345" s="13"/>
      <c r="B345" s="256"/>
      <c r="C345" s="257"/>
      <c r="D345" s="258" t="s">
        <v>151</v>
      </c>
      <c r="E345" s="259" t="s">
        <v>1</v>
      </c>
      <c r="F345" s="260" t="s">
        <v>584</v>
      </c>
      <c r="G345" s="257"/>
      <c r="H345" s="261">
        <v>285.6</v>
      </c>
      <c r="I345" s="262"/>
      <c r="J345" s="257"/>
      <c r="K345" s="257"/>
      <c r="L345" s="263"/>
      <c r="M345" s="264"/>
      <c r="N345" s="265"/>
      <c r="O345" s="265"/>
      <c r="P345" s="265"/>
      <c r="Q345" s="265"/>
      <c r="R345" s="265"/>
      <c r="S345" s="265"/>
      <c r="T345" s="26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7" t="s">
        <v>151</v>
      </c>
      <c r="AU345" s="267" t="s">
        <v>89</v>
      </c>
      <c r="AV345" s="13" t="s">
        <v>89</v>
      </c>
      <c r="AW345" s="13" t="s">
        <v>33</v>
      </c>
      <c r="AX345" s="13" t="s">
        <v>78</v>
      </c>
      <c r="AY345" s="267" t="s">
        <v>142</v>
      </c>
    </row>
    <row r="346" spans="1:51" s="13" customFormat="1" ht="12">
      <c r="A346" s="13"/>
      <c r="B346" s="256"/>
      <c r="C346" s="257"/>
      <c r="D346" s="258" t="s">
        <v>151</v>
      </c>
      <c r="E346" s="259" t="s">
        <v>1</v>
      </c>
      <c r="F346" s="260" t="s">
        <v>585</v>
      </c>
      <c r="G346" s="257"/>
      <c r="H346" s="261">
        <v>5.76</v>
      </c>
      <c r="I346" s="262"/>
      <c r="J346" s="257"/>
      <c r="K346" s="257"/>
      <c r="L346" s="263"/>
      <c r="M346" s="264"/>
      <c r="N346" s="265"/>
      <c r="O346" s="265"/>
      <c r="P346" s="265"/>
      <c r="Q346" s="265"/>
      <c r="R346" s="265"/>
      <c r="S346" s="265"/>
      <c r="T346" s="26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7" t="s">
        <v>151</v>
      </c>
      <c r="AU346" s="267" t="s">
        <v>89</v>
      </c>
      <c r="AV346" s="13" t="s">
        <v>89</v>
      </c>
      <c r="AW346" s="13" t="s">
        <v>33</v>
      </c>
      <c r="AX346" s="13" t="s">
        <v>78</v>
      </c>
      <c r="AY346" s="267" t="s">
        <v>142</v>
      </c>
    </row>
    <row r="347" spans="1:51" s="13" customFormat="1" ht="12">
      <c r="A347" s="13"/>
      <c r="B347" s="256"/>
      <c r="C347" s="257"/>
      <c r="D347" s="258" t="s">
        <v>151</v>
      </c>
      <c r="E347" s="259" t="s">
        <v>1</v>
      </c>
      <c r="F347" s="260" t="s">
        <v>586</v>
      </c>
      <c r="G347" s="257"/>
      <c r="H347" s="261">
        <v>6.72</v>
      </c>
      <c r="I347" s="262"/>
      <c r="J347" s="257"/>
      <c r="K347" s="257"/>
      <c r="L347" s="263"/>
      <c r="M347" s="264"/>
      <c r="N347" s="265"/>
      <c r="O347" s="265"/>
      <c r="P347" s="265"/>
      <c r="Q347" s="265"/>
      <c r="R347" s="265"/>
      <c r="S347" s="265"/>
      <c r="T347" s="26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7" t="s">
        <v>151</v>
      </c>
      <c r="AU347" s="267" t="s">
        <v>89</v>
      </c>
      <c r="AV347" s="13" t="s">
        <v>89</v>
      </c>
      <c r="AW347" s="13" t="s">
        <v>33</v>
      </c>
      <c r="AX347" s="13" t="s">
        <v>78</v>
      </c>
      <c r="AY347" s="267" t="s">
        <v>142</v>
      </c>
    </row>
    <row r="348" spans="1:51" s="15" customFormat="1" ht="12">
      <c r="A348" s="15"/>
      <c r="B348" s="278"/>
      <c r="C348" s="279"/>
      <c r="D348" s="258" t="s">
        <v>151</v>
      </c>
      <c r="E348" s="280" t="s">
        <v>1</v>
      </c>
      <c r="F348" s="281" t="s">
        <v>180</v>
      </c>
      <c r="G348" s="279"/>
      <c r="H348" s="282">
        <v>535.68</v>
      </c>
      <c r="I348" s="283"/>
      <c r="J348" s="279"/>
      <c r="K348" s="279"/>
      <c r="L348" s="284"/>
      <c r="M348" s="285"/>
      <c r="N348" s="286"/>
      <c r="O348" s="286"/>
      <c r="P348" s="286"/>
      <c r="Q348" s="286"/>
      <c r="R348" s="286"/>
      <c r="S348" s="286"/>
      <c r="T348" s="287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88" t="s">
        <v>151</v>
      </c>
      <c r="AU348" s="288" t="s">
        <v>89</v>
      </c>
      <c r="AV348" s="15" t="s">
        <v>149</v>
      </c>
      <c r="AW348" s="15" t="s">
        <v>33</v>
      </c>
      <c r="AX348" s="15" t="s">
        <v>86</v>
      </c>
      <c r="AY348" s="288" t="s">
        <v>142</v>
      </c>
    </row>
    <row r="349" spans="1:65" s="2" customFormat="1" ht="24" customHeight="1">
      <c r="A349" s="38"/>
      <c r="B349" s="39"/>
      <c r="C349" s="243" t="s">
        <v>587</v>
      </c>
      <c r="D349" s="243" t="s">
        <v>144</v>
      </c>
      <c r="E349" s="244" t="s">
        <v>588</v>
      </c>
      <c r="F349" s="245" t="s">
        <v>589</v>
      </c>
      <c r="G349" s="246" t="s">
        <v>147</v>
      </c>
      <c r="H349" s="247">
        <v>0.4</v>
      </c>
      <c r="I349" s="248"/>
      <c r="J349" s="249">
        <f>ROUND(I349*H349,2)</f>
        <v>0</v>
      </c>
      <c r="K349" s="245" t="s">
        <v>148</v>
      </c>
      <c r="L349" s="44"/>
      <c r="M349" s="250" t="s">
        <v>1</v>
      </c>
      <c r="N349" s="251" t="s">
        <v>43</v>
      </c>
      <c r="O349" s="91"/>
      <c r="P349" s="252">
        <f>O349*H349</f>
        <v>0</v>
      </c>
      <c r="Q349" s="252">
        <v>0.003137834</v>
      </c>
      <c r="R349" s="252">
        <f>Q349*H349</f>
        <v>0.0012551336</v>
      </c>
      <c r="S349" s="252">
        <v>0</v>
      </c>
      <c r="T349" s="25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54" t="s">
        <v>149</v>
      </c>
      <c r="AT349" s="254" t="s">
        <v>144</v>
      </c>
      <c r="AU349" s="254" t="s">
        <v>89</v>
      </c>
      <c r="AY349" s="17" t="s">
        <v>142</v>
      </c>
      <c r="BE349" s="255">
        <f>IF(N349="základní",J349,0)</f>
        <v>0</v>
      </c>
      <c r="BF349" s="255">
        <f>IF(N349="snížená",J349,0)</f>
        <v>0</v>
      </c>
      <c r="BG349" s="255">
        <f>IF(N349="zákl. přenesená",J349,0)</f>
        <v>0</v>
      </c>
      <c r="BH349" s="255">
        <f>IF(N349="sníž. přenesená",J349,0)</f>
        <v>0</v>
      </c>
      <c r="BI349" s="255">
        <f>IF(N349="nulová",J349,0)</f>
        <v>0</v>
      </c>
      <c r="BJ349" s="17" t="s">
        <v>86</v>
      </c>
      <c r="BK349" s="255">
        <f>ROUND(I349*H349,2)</f>
        <v>0</v>
      </c>
      <c r="BL349" s="17" t="s">
        <v>149</v>
      </c>
      <c r="BM349" s="254" t="s">
        <v>590</v>
      </c>
    </row>
    <row r="350" spans="1:51" s="13" customFormat="1" ht="12">
      <c r="A350" s="13"/>
      <c r="B350" s="256"/>
      <c r="C350" s="257"/>
      <c r="D350" s="258" t="s">
        <v>151</v>
      </c>
      <c r="E350" s="259" t="s">
        <v>1</v>
      </c>
      <c r="F350" s="260" t="s">
        <v>591</v>
      </c>
      <c r="G350" s="257"/>
      <c r="H350" s="261">
        <v>0.4</v>
      </c>
      <c r="I350" s="262"/>
      <c r="J350" s="257"/>
      <c r="K350" s="257"/>
      <c r="L350" s="263"/>
      <c r="M350" s="264"/>
      <c r="N350" s="265"/>
      <c r="O350" s="265"/>
      <c r="P350" s="265"/>
      <c r="Q350" s="265"/>
      <c r="R350" s="265"/>
      <c r="S350" s="265"/>
      <c r="T350" s="26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7" t="s">
        <v>151</v>
      </c>
      <c r="AU350" s="267" t="s">
        <v>89</v>
      </c>
      <c r="AV350" s="13" t="s">
        <v>89</v>
      </c>
      <c r="AW350" s="13" t="s">
        <v>33</v>
      </c>
      <c r="AX350" s="13" t="s">
        <v>86</v>
      </c>
      <c r="AY350" s="267" t="s">
        <v>142</v>
      </c>
    </row>
    <row r="351" spans="1:65" s="2" customFormat="1" ht="24" customHeight="1">
      <c r="A351" s="38"/>
      <c r="B351" s="39"/>
      <c r="C351" s="243" t="s">
        <v>592</v>
      </c>
      <c r="D351" s="243" t="s">
        <v>144</v>
      </c>
      <c r="E351" s="244" t="s">
        <v>593</v>
      </c>
      <c r="F351" s="245" t="s">
        <v>594</v>
      </c>
      <c r="G351" s="246" t="s">
        <v>275</v>
      </c>
      <c r="H351" s="247">
        <v>1</v>
      </c>
      <c r="I351" s="248"/>
      <c r="J351" s="249">
        <f>ROUND(I351*H351,2)</f>
        <v>0</v>
      </c>
      <c r="K351" s="245" t="s">
        <v>1</v>
      </c>
      <c r="L351" s="44"/>
      <c r="M351" s="250" t="s">
        <v>1</v>
      </c>
      <c r="N351" s="251" t="s">
        <v>43</v>
      </c>
      <c r="O351" s="91"/>
      <c r="P351" s="252">
        <f>O351*H351</f>
        <v>0</v>
      </c>
      <c r="Q351" s="252">
        <v>0</v>
      </c>
      <c r="R351" s="252">
        <f>Q351*H351</f>
        <v>0</v>
      </c>
      <c r="S351" s="252">
        <v>0</v>
      </c>
      <c r="T351" s="25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54" t="s">
        <v>149</v>
      </c>
      <c r="AT351" s="254" t="s">
        <v>144</v>
      </c>
      <c r="AU351" s="254" t="s">
        <v>89</v>
      </c>
      <c r="AY351" s="17" t="s">
        <v>142</v>
      </c>
      <c r="BE351" s="255">
        <f>IF(N351="základní",J351,0)</f>
        <v>0</v>
      </c>
      <c r="BF351" s="255">
        <f>IF(N351="snížená",J351,0)</f>
        <v>0</v>
      </c>
      <c r="BG351" s="255">
        <f>IF(N351="zákl. přenesená",J351,0)</f>
        <v>0</v>
      </c>
      <c r="BH351" s="255">
        <f>IF(N351="sníž. přenesená",J351,0)</f>
        <v>0</v>
      </c>
      <c r="BI351" s="255">
        <f>IF(N351="nulová",J351,0)</f>
        <v>0</v>
      </c>
      <c r="BJ351" s="17" t="s">
        <v>86</v>
      </c>
      <c r="BK351" s="255">
        <f>ROUND(I351*H351,2)</f>
        <v>0</v>
      </c>
      <c r="BL351" s="17" t="s">
        <v>149</v>
      </c>
      <c r="BM351" s="254" t="s">
        <v>595</v>
      </c>
    </row>
    <row r="352" spans="1:47" s="2" customFormat="1" ht="12">
      <c r="A352" s="38"/>
      <c r="B352" s="39"/>
      <c r="C352" s="40"/>
      <c r="D352" s="258" t="s">
        <v>304</v>
      </c>
      <c r="E352" s="40"/>
      <c r="F352" s="299" t="s">
        <v>596</v>
      </c>
      <c r="G352" s="40"/>
      <c r="H352" s="40"/>
      <c r="I352" s="154"/>
      <c r="J352" s="40"/>
      <c r="K352" s="40"/>
      <c r="L352" s="44"/>
      <c r="M352" s="300"/>
      <c r="N352" s="301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304</v>
      </c>
      <c r="AU352" s="17" t="s">
        <v>89</v>
      </c>
    </row>
    <row r="353" spans="1:51" s="14" customFormat="1" ht="12">
      <c r="A353" s="14"/>
      <c r="B353" s="268"/>
      <c r="C353" s="269"/>
      <c r="D353" s="258" t="s">
        <v>151</v>
      </c>
      <c r="E353" s="270" t="s">
        <v>1</v>
      </c>
      <c r="F353" s="271" t="s">
        <v>356</v>
      </c>
      <c r="G353" s="269"/>
      <c r="H353" s="270" t="s">
        <v>1</v>
      </c>
      <c r="I353" s="272"/>
      <c r="J353" s="269"/>
      <c r="K353" s="269"/>
      <c r="L353" s="273"/>
      <c r="M353" s="274"/>
      <c r="N353" s="275"/>
      <c r="O353" s="275"/>
      <c r="P353" s="275"/>
      <c r="Q353" s="275"/>
      <c r="R353" s="275"/>
      <c r="S353" s="275"/>
      <c r="T353" s="27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7" t="s">
        <v>151</v>
      </c>
      <c r="AU353" s="277" t="s">
        <v>89</v>
      </c>
      <c r="AV353" s="14" t="s">
        <v>86</v>
      </c>
      <c r="AW353" s="14" t="s">
        <v>33</v>
      </c>
      <c r="AX353" s="14" t="s">
        <v>78</v>
      </c>
      <c r="AY353" s="277" t="s">
        <v>142</v>
      </c>
    </row>
    <row r="354" spans="1:51" s="13" customFormat="1" ht="12">
      <c r="A354" s="13"/>
      <c r="B354" s="256"/>
      <c r="C354" s="257"/>
      <c r="D354" s="258" t="s">
        <v>151</v>
      </c>
      <c r="E354" s="259" t="s">
        <v>1</v>
      </c>
      <c r="F354" s="260" t="s">
        <v>86</v>
      </c>
      <c r="G354" s="257"/>
      <c r="H354" s="261">
        <v>1</v>
      </c>
      <c r="I354" s="262"/>
      <c r="J354" s="257"/>
      <c r="K354" s="257"/>
      <c r="L354" s="263"/>
      <c r="M354" s="264"/>
      <c r="N354" s="265"/>
      <c r="O354" s="265"/>
      <c r="P354" s="265"/>
      <c r="Q354" s="265"/>
      <c r="R354" s="265"/>
      <c r="S354" s="265"/>
      <c r="T354" s="26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7" t="s">
        <v>151</v>
      </c>
      <c r="AU354" s="267" t="s">
        <v>89</v>
      </c>
      <c r="AV354" s="13" t="s">
        <v>89</v>
      </c>
      <c r="AW354" s="13" t="s">
        <v>33</v>
      </c>
      <c r="AX354" s="13" t="s">
        <v>86</v>
      </c>
      <c r="AY354" s="267" t="s">
        <v>142</v>
      </c>
    </row>
    <row r="355" spans="1:65" s="2" customFormat="1" ht="16.5" customHeight="1">
      <c r="A355" s="38"/>
      <c r="B355" s="39"/>
      <c r="C355" s="243" t="s">
        <v>597</v>
      </c>
      <c r="D355" s="243" t="s">
        <v>144</v>
      </c>
      <c r="E355" s="244" t="s">
        <v>598</v>
      </c>
      <c r="F355" s="245" t="s">
        <v>599</v>
      </c>
      <c r="G355" s="246" t="s">
        <v>275</v>
      </c>
      <c r="H355" s="247">
        <v>1</v>
      </c>
      <c r="I355" s="248"/>
      <c r="J355" s="249">
        <f>ROUND(I355*H355,2)</f>
        <v>0</v>
      </c>
      <c r="K355" s="245" t="s">
        <v>1</v>
      </c>
      <c r="L355" s="44"/>
      <c r="M355" s="250" t="s">
        <v>1</v>
      </c>
      <c r="N355" s="251" t="s">
        <v>43</v>
      </c>
      <c r="O355" s="91"/>
      <c r="P355" s="252">
        <f>O355*H355</f>
        <v>0</v>
      </c>
      <c r="Q355" s="252">
        <v>0</v>
      </c>
      <c r="R355" s="252">
        <f>Q355*H355</f>
        <v>0</v>
      </c>
      <c r="S355" s="252">
        <v>0</v>
      </c>
      <c r="T355" s="25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54" t="s">
        <v>149</v>
      </c>
      <c r="AT355" s="254" t="s">
        <v>144</v>
      </c>
      <c r="AU355" s="254" t="s">
        <v>89</v>
      </c>
      <c r="AY355" s="17" t="s">
        <v>142</v>
      </c>
      <c r="BE355" s="255">
        <f>IF(N355="základní",J355,0)</f>
        <v>0</v>
      </c>
      <c r="BF355" s="255">
        <f>IF(N355="snížená",J355,0)</f>
        <v>0</v>
      </c>
      <c r="BG355" s="255">
        <f>IF(N355="zákl. přenesená",J355,0)</f>
        <v>0</v>
      </c>
      <c r="BH355" s="255">
        <f>IF(N355="sníž. přenesená",J355,0)</f>
        <v>0</v>
      </c>
      <c r="BI355" s="255">
        <f>IF(N355="nulová",J355,0)</f>
        <v>0</v>
      </c>
      <c r="BJ355" s="17" t="s">
        <v>86</v>
      </c>
      <c r="BK355" s="255">
        <f>ROUND(I355*H355,2)</f>
        <v>0</v>
      </c>
      <c r="BL355" s="17" t="s">
        <v>149</v>
      </c>
      <c r="BM355" s="254" t="s">
        <v>600</v>
      </c>
    </row>
    <row r="356" spans="1:47" s="2" customFormat="1" ht="12">
      <c r="A356" s="38"/>
      <c r="B356" s="39"/>
      <c r="C356" s="40"/>
      <c r="D356" s="258" t="s">
        <v>304</v>
      </c>
      <c r="E356" s="40"/>
      <c r="F356" s="299" t="s">
        <v>601</v>
      </c>
      <c r="G356" s="40"/>
      <c r="H356" s="40"/>
      <c r="I356" s="154"/>
      <c r="J356" s="40"/>
      <c r="K356" s="40"/>
      <c r="L356" s="44"/>
      <c r="M356" s="300"/>
      <c r="N356" s="301"/>
      <c r="O356" s="91"/>
      <c r="P356" s="91"/>
      <c r="Q356" s="91"/>
      <c r="R356" s="91"/>
      <c r="S356" s="91"/>
      <c r="T356" s="92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304</v>
      </c>
      <c r="AU356" s="17" t="s">
        <v>89</v>
      </c>
    </row>
    <row r="357" spans="1:51" s="13" customFormat="1" ht="12">
      <c r="A357" s="13"/>
      <c r="B357" s="256"/>
      <c r="C357" s="257"/>
      <c r="D357" s="258" t="s">
        <v>151</v>
      </c>
      <c r="E357" s="259" t="s">
        <v>1</v>
      </c>
      <c r="F357" s="260" t="s">
        <v>86</v>
      </c>
      <c r="G357" s="257"/>
      <c r="H357" s="261">
        <v>1</v>
      </c>
      <c r="I357" s="262"/>
      <c r="J357" s="257"/>
      <c r="K357" s="257"/>
      <c r="L357" s="263"/>
      <c r="M357" s="264"/>
      <c r="N357" s="265"/>
      <c r="O357" s="265"/>
      <c r="P357" s="265"/>
      <c r="Q357" s="265"/>
      <c r="R357" s="265"/>
      <c r="S357" s="265"/>
      <c r="T357" s="26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7" t="s">
        <v>151</v>
      </c>
      <c r="AU357" s="267" t="s">
        <v>89</v>
      </c>
      <c r="AV357" s="13" t="s">
        <v>89</v>
      </c>
      <c r="AW357" s="13" t="s">
        <v>33</v>
      </c>
      <c r="AX357" s="13" t="s">
        <v>86</v>
      </c>
      <c r="AY357" s="267" t="s">
        <v>142</v>
      </c>
    </row>
    <row r="358" spans="1:63" s="12" customFormat="1" ht="22.8" customHeight="1">
      <c r="A358" s="12"/>
      <c r="B358" s="227"/>
      <c r="C358" s="228"/>
      <c r="D358" s="229" t="s">
        <v>77</v>
      </c>
      <c r="E358" s="241" t="s">
        <v>149</v>
      </c>
      <c r="F358" s="241" t="s">
        <v>602</v>
      </c>
      <c r="G358" s="228"/>
      <c r="H358" s="228"/>
      <c r="I358" s="231"/>
      <c r="J358" s="242">
        <f>BK358</f>
        <v>0</v>
      </c>
      <c r="K358" s="228"/>
      <c r="L358" s="233"/>
      <c r="M358" s="234"/>
      <c r="N358" s="235"/>
      <c r="O358" s="235"/>
      <c r="P358" s="236">
        <f>SUM(P359:P387)</f>
        <v>0</v>
      </c>
      <c r="Q358" s="235"/>
      <c r="R358" s="236">
        <f>SUM(R359:R387)</f>
        <v>485.36581922600004</v>
      </c>
      <c r="S358" s="235"/>
      <c r="T358" s="237">
        <f>SUM(T359:T387)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38" t="s">
        <v>86</v>
      </c>
      <c r="AT358" s="239" t="s">
        <v>77</v>
      </c>
      <c r="AU358" s="239" t="s">
        <v>86</v>
      </c>
      <c r="AY358" s="238" t="s">
        <v>142</v>
      </c>
      <c r="BK358" s="240">
        <f>SUM(BK359:BK387)</f>
        <v>0</v>
      </c>
    </row>
    <row r="359" spans="1:65" s="2" customFormat="1" ht="24" customHeight="1">
      <c r="A359" s="38"/>
      <c r="B359" s="39"/>
      <c r="C359" s="243" t="s">
        <v>603</v>
      </c>
      <c r="D359" s="243" t="s">
        <v>144</v>
      </c>
      <c r="E359" s="244" t="s">
        <v>604</v>
      </c>
      <c r="F359" s="245" t="s">
        <v>605</v>
      </c>
      <c r="G359" s="246" t="s">
        <v>292</v>
      </c>
      <c r="H359" s="247">
        <v>160.8</v>
      </c>
      <c r="I359" s="248"/>
      <c r="J359" s="249">
        <f>ROUND(I359*H359,2)</f>
        <v>0</v>
      </c>
      <c r="K359" s="245" t="s">
        <v>148</v>
      </c>
      <c r="L359" s="44"/>
      <c r="M359" s="250" t="s">
        <v>1</v>
      </c>
      <c r="N359" s="251" t="s">
        <v>43</v>
      </c>
      <c r="O359" s="91"/>
      <c r="P359" s="252">
        <f>O359*H359</f>
        <v>0</v>
      </c>
      <c r="Q359" s="252">
        <v>0</v>
      </c>
      <c r="R359" s="252">
        <f>Q359*H359</f>
        <v>0</v>
      </c>
      <c r="S359" s="252">
        <v>0</v>
      </c>
      <c r="T359" s="25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54" t="s">
        <v>149</v>
      </c>
      <c r="AT359" s="254" t="s">
        <v>144</v>
      </c>
      <c r="AU359" s="254" t="s">
        <v>89</v>
      </c>
      <c r="AY359" s="17" t="s">
        <v>142</v>
      </c>
      <c r="BE359" s="255">
        <f>IF(N359="základní",J359,0)</f>
        <v>0</v>
      </c>
      <c r="BF359" s="255">
        <f>IF(N359="snížená",J359,0)</f>
        <v>0</v>
      </c>
      <c r="BG359" s="255">
        <f>IF(N359="zákl. přenesená",J359,0)</f>
        <v>0</v>
      </c>
      <c r="BH359" s="255">
        <f>IF(N359="sníž. přenesená",J359,0)</f>
        <v>0</v>
      </c>
      <c r="BI359" s="255">
        <f>IF(N359="nulová",J359,0)</f>
        <v>0</v>
      </c>
      <c r="BJ359" s="17" t="s">
        <v>86</v>
      </c>
      <c r="BK359" s="255">
        <f>ROUND(I359*H359,2)</f>
        <v>0</v>
      </c>
      <c r="BL359" s="17" t="s">
        <v>149</v>
      </c>
      <c r="BM359" s="254" t="s">
        <v>606</v>
      </c>
    </row>
    <row r="360" spans="1:51" s="13" customFormat="1" ht="12">
      <c r="A360" s="13"/>
      <c r="B360" s="256"/>
      <c r="C360" s="257"/>
      <c r="D360" s="258" t="s">
        <v>151</v>
      </c>
      <c r="E360" s="259" t="s">
        <v>1</v>
      </c>
      <c r="F360" s="260" t="s">
        <v>607</v>
      </c>
      <c r="G360" s="257"/>
      <c r="H360" s="261">
        <v>160.8</v>
      </c>
      <c r="I360" s="262"/>
      <c r="J360" s="257"/>
      <c r="K360" s="257"/>
      <c r="L360" s="263"/>
      <c r="M360" s="264"/>
      <c r="N360" s="265"/>
      <c r="O360" s="265"/>
      <c r="P360" s="265"/>
      <c r="Q360" s="265"/>
      <c r="R360" s="265"/>
      <c r="S360" s="265"/>
      <c r="T360" s="26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7" t="s">
        <v>151</v>
      </c>
      <c r="AU360" s="267" t="s">
        <v>89</v>
      </c>
      <c r="AV360" s="13" t="s">
        <v>89</v>
      </c>
      <c r="AW360" s="13" t="s">
        <v>33</v>
      </c>
      <c r="AX360" s="13" t="s">
        <v>86</v>
      </c>
      <c r="AY360" s="267" t="s">
        <v>142</v>
      </c>
    </row>
    <row r="361" spans="1:65" s="2" customFormat="1" ht="24" customHeight="1">
      <c r="A361" s="38"/>
      <c r="B361" s="39"/>
      <c r="C361" s="243" t="s">
        <v>608</v>
      </c>
      <c r="D361" s="243" t="s">
        <v>144</v>
      </c>
      <c r="E361" s="244" t="s">
        <v>609</v>
      </c>
      <c r="F361" s="245" t="s">
        <v>610</v>
      </c>
      <c r="G361" s="246" t="s">
        <v>292</v>
      </c>
      <c r="H361" s="247">
        <v>105.6</v>
      </c>
      <c r="I361" s="248"/>
      <c r="J361" s="249">
        <f>ROUND(I361*H361,2)</f>
        <v>0</v>
      </c>
      <c r="K361" s="245" t="s">
        <v>148</v>
      </c>
      <c r="L361" s="44"/>
      <c r="M361" s="250" t="s">
        <v>1</v>
      </c>
      <c r="N361" s="251" t="s">
        <v>43</v>
      </c>
      <c r="O361" s="91"/>
      <c r="P361" s="252">
        <f>O361*H361</f>
        <v>0</v>
      </c>
      <c r="Q361" s="252">
        <v>0.501</v>
      </c>
      <c r="R361" s="252">
        <f>Q361*H361</f>
        <v>52.9056</v>
      </c>
      <c r="S361" s="252">
        <v>0</v>
      </c>
      <c r="T361" s="25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54" t="s">
        <v>149</v>
      </c>
      <c r="AT361" s="254" t="s">
        <v>144</v>
      </c>
      <c r="AU361" s="254" t="s">
        <v>89</v>
      </c>
      <c r="AY361" s="17" t="s">
        <v>142</v>
      </c>
      <c r="BE361" s="255">
        <f>IF(N361="základní",J361,0)</f>
        <v>0</v>
      </c>
      <c r="BF361" s="255">
        <f>IF(N361="snížená",J361,0)</f>
        <v>0</v>
      </c>
      <c r="BG361" s="255">
        <f>IF(N361="zákl. přenesená",J361,0)</f>
        <v>0</v>
      </c>
      <c r="BH361" s="255">
        <f>IF(N361="sníž. přenesená",J361,0)</f>
        <v>0</v>
      </c>
      <c r="BI361" s="255">
        <f>IF(N361="nulová",J361,0)</f>
        <v>0</v>
      </c>
      <c r="BJ361" s="17" t="s">
        <v>86</v>
      </c>
      <c r="BK361" s="255">
        <f>ROUND(I361*H361,2)</f>
        <v>0</v>
      </c>
      <c r="BL361" s="17" t="s">
        <v>149</v>
      </c>
      <c r="BM361" s="254" t="s">
        <v>611</v>
      </c>
    </row>
    <row r="362" spans="1:51" s="13" customFormat="1" ht="12">
      <c r="A362" s="13"/>
      <c r="B362" s="256"/>
      <c r="C362" s="257"/>
      <c r="D362" s="258" t="s">
        <v>151</v>
      </c>
      <c r="E362" s="259" t="s">
        <v>1</v>
      </c>
      <c r="F362" s="260" t="s">
        <v>612</v>
      </c>
      <c r="G362" s="257"/>
      <c r="H362" s="261">
        <v>105.6</v>
      </c>
      <c r="I362" s="262"/>
      <c r="J362" s="257"/>
      <c r="K362" s="257"/>
      <c r="L362" s="263"/>
      <c r="M362" s="264"/>
      <c r="N362" s="265"/>
      <c r="O362" s="265"/>
      <c r="P362" s="265"/>
      <c r="Q362" s="265"/>
      <c r="R362" s="265"/>
      <c r="S362" s="265"/>
      <c r="T362" s="26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7" t="s">
        <v>151</v>
      </c>
      <c r="AU362" s="267" t="s">
        <v>89</v>
      </c>
      <c r="AV362" s="13" t="s">
        <v>89</v>
      </c>
      <c r="AW362" s="13" t="s">
        <v>33</v>
      </c>
      <c r="AX362" s="13" t="s">
        <v>86</v>
      </c>
      <c r="AY362" s="267" t="s">
        <v>142</v>
      </c>
    </row>
    <row r="363" spans="1:65" s="2" customFormat="1" ht="60" customHeight="1">
      <c r="A363" s="38"/>
      <c r="B363" s="39"/>
      <c r="C363" s="243" t="s">
        <v>613</v>
      </c>
      <c r="D363" s="243" t="s">
        <v>144</v>
      </c>
      <c r="E363" s="244" t="s">
        <v>614</v>
      </c>
      <c r="F363" s="245" t="s">
        <v>615</v>
      </c>
      <c r="G363" s="246" t="s">
        <v>172</v>
      </c>
      <c r="H363" s="247">
        <v>8</v>
      </c>
      <c r="I363" s="248"/>
      <c r="J363" s="249">
        <f>ROUND(I363*H363,2)</f>
        <v>0</v>
      </c>
      <c r="K363" s="245" t="s">
        <v>148</v>
      </c>
      <c r="L363" s="44"/>
      <c r="M363" s="250" t="s">
        <v>1</v>
      </c>
      <c r="N363" s="251" t="s">
        <v>43</v>
      </c>
      <c r="O363" s="91"/>
      <c r="P363" s="252">
        <f>O363*H363</f>
        <v>0</v>
      </c>
      <c r="Q363" s="252">
        <v>1.848</v>
      </c>
      <c r="R363" s="252">
        <f>Q363*H363</f>
        <v>14.784</v>
      </c>
      <c r="S363" s="252">
        <v>0</v>
      </c>
      <c r="T363" s="25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54" t="s">
        <v>149</v>
      </c>
      <c r="AT363" s="254" t="s">
        <v>144</v>
      </c>
      <c r="AU363" s="254" t="s">
        <v>89</v>
      </c>
      <c r="AY363" s="17" t="s">
        <v>142</v>
      </c>
      <c r="BE363" s="255">
        <f>IF(N363="základní",J363,0)</f>
        <v>0</v>
      </c>
      <c r="BF363" s="255">
        <f>IF(N363="snížená",J363,0)</f>
        <v>0</v>
      </c>
      <c r="BG363" s="255">
        <f>IF(N363="zákl. přenesená",J363,0)</f>
        <v>0</v>
      </c>
      <c r="BH363" s="255">
        <f>IF(N363="sníž. přenesená",J363,0)</f>
        <v>0</v>
      </c>
      <c r="BI363" s="255">
        <f>IF(N363="nulová",J363,0)</f>
        <v>0</v>
      </c>
      <c r="BJ363" s="17" t="s">
        <v>86</v>
      </c>
      <c r="BK363" s="255">
        <f>ROUND(I363*H363,2)</f>
        <v>0</v>
      </c>
      <c r="BL363" s="17" t="s">
        <v>149</v>
      </c>
      <c r="BM363" s="254" t="s">
        <v>616</v>
      </c>
    </row>
    <row r="364" spans="1:51" s="13" customFormat="1" ht="12">
      <c r="A364" s="13"/>
      <c r="B364" s="256"/>
      <c r="C364" s="257"/>
      <c r="D364" s="258" t="s">
        <v>151</v>
      </c>
      <c r="E364" s="259" t="s">
        <v>1</v>
      </c>
      <c r="F364" s="260" t="s">
        <v>617</v>
      </c>
      <c r="G364" s="257"/>
      <c r="H364" s="261">
        <v>8</v>
      </c>
      <c r="I364" s="262"/>
      <c r="J364" s="257"/>
      <c r="K364" s="257"/>
      <c r="L364" s="263"/>
      <c r="M364" s="264"/>
      <c r="N364" s="265"/>
      <c r="O364" s="265"/>
      <c r="P364" s="265"/>
      <c r="Q364" s="265"/>
      <c r="R364" s="265"/>
      <c r="S364" s="265"/>
      <c r="T364" s="26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7" t="s">
        <v>151</v>
      </c>
      <c r="AU364" s="267" t="s">
        <v>89</v>
      </c>
      <c r="AV364" s="13" t="s">
        <v>89</v>
      </c>
      <c r="AW364" s="13" t="s">
        <v>33</v>
      </c>
      <c r="AX364" s="13" t="s">
        <v>78</v>
      </c>
      <c r="AY364" s="267" t="s">
        <v>142</v>
      </c>
    </row>
    <row r="365" spans="1:51" s="15" customFormat="1" ht="12">
      <c r="A365" s="15"/>
      <c r="B365" s="278"/>
      <c r="C365" s="279"/>
      <c r="D365" s="258" t="s">
        <v>151</v>
      </c>
      <c r="E365" s="280" t="s">
        <v>1</v>
      </c>
      <c r="F365" s="281" t="s">
        <v>180</v>
      </c>
      <c r="G365" s="279"/>
      <c r="H365" s="282">
        <v>8</v>
      </c>
      <c r="I365" s="283"/>
      <c r="J365" s="279"/>
      <c r="K365" s="279"/>
      <c r="L365" s="284"/>
      <c r="M365" s="285"/>
      <c r="N365" s="286"/>
      <c r="O365" s="286"/>
      <c r="P365" s="286"/>
      <c r="Q365" s="286"/>
      <c r="R365" s="286"/>
      <c r="S365" s="286"/>
      <c r="T365" s="287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88" t="s">
        <v>151</v>
      </c>
      <c r="AU365" s="288" t="s">
        <v>89</v>
      </c>
      <c r="AV365" s="15" t="s">
        <v>149</v>
      </c>
      <c r="AW365" s="15" t="s">
        <v>33</v>
      </c>
      <c r="AX365" s="15" t="s">
        <v>86</v>
      </c>
      <c r="AY365" s="288" t="s">
        <v>142</v>
      </c>
    </row>
    <row r="366" spans="1:65" s="2" customFormat="1" ht="60" customHeight="1">
      <c r="A366" s="38"/>
      <c r="B366" s="39"/>
      <c r="C366" s="243" t="s">
        <v>618</v>
      </c>
      <c r="D366" s="243" t="s">
        <v>144</v>
      </c>
      <c r="E366" s="244" t="s">
        <v>614</v>
      </c>
      <c r="F366" s="245" t="s">
        <v>615</v>
      </c>
      <c r="G366" s="246" t="s">
        <v>172</v>
      </c>
      <c r="H366" s="247">
        <v>110</v>
      </c>
      <c r="I366" s="248"/>
      <c r="J366" s="249">
        <f>ROUND(I366*H366,2)</f>
        <v>0</v>
      </c>
      <c r="K366" s="245" t="s">
        <v>148</v>
      </c>
      <c r="L366" s="44"/>
      <c r="M366" s="250" t="s">
        <v>1</v>
      </c>
      <c r="N366" s="251" t="s">
        <v>43</v>
      </c>
      <c r="O366" s="91"/>
      <c r="P366" s="252">
        <f>O366*H366</f>
        <v>0</v>
      </c>
      <c r="Q366" s="252">
        <v>1.848</v>
      </c>
      <c r="R366" s="252">
        <f>Q366*H366</f>
        <v>203.28</v>
      </c>
      <c r="S366" s="252">
        <v>0</v>
      </c>
      <c r="T366" s="25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54" t="s">
        <v>149</v>
      </c>
      <c r="AT366" s="254" t="s">
        <v>144</v>
      </c>
      <c r="AU366" s="254" t="s">
        <v>89</v>
      </c>
      <c r="AY366" s="17" t="s">
        <v>142</v>
      </c>
      <c r="BE366" s="255">
        <f>IF(N366="základní",J366,0)</f>
        <v>0</v>
      </c>
      <c r="BF366" s="255">
        <f>IF(N366="snížená",J366,0)</f>
        <v>0</v>
      </c>
      <c r="BG366" s="255">
        <f>IF(N366="zákl. přenesená",J366,0)</f>
        <v>0</v>
      </c>
      <c r="BH366" s="255">
        <f>IF(N366="sníž. přenesená",J366,0)</f>
        <v>0</v>
      </c>
      <c r="BI366" s="255">
        <f>IF(N366="nulová",J366,0)</f>
        <v>0</v>
      </c>
      <c r="BJ366" s="17" t="s">
        <v>86</v>
      </c>
      <c r="BK366" s="255">
        <f>ROUND(I366*H366,2)</f>
        <v>0</v>
      </c>
      <c r="BL366" s="17" t="s">
        <v>149</v>
      </c>
      <c r="BM366" s="254" t="s">
        <v>619</v>
      </c>
    </row>
    <row r="367" spans="1:51" s="13" customFormat="1" ht="12">
      <c r="A367" s="13"/>
      <c r="B367" s="256"/>
      <c r="C367" s="257"/>
      <c r="D367" s="258" t="s">
        <v>151</v>
      </c>
      <c r="E367" s="259" t="s">
        <v>1</v>
      </c>
      <c r="F367" s="260" t="s">
        <v>620</v>
      </c>
      <c r="G367" s="257"/>
      <c r="H367" s="261">
        <v>110</v>
      </c>
      <c r="I367" s="262"/>
      <c r="J367" s="257"/>
      <c r="K367" s="257"/>
      <c r="L367" s="263"/>
      <c r="M367" s="264"/>
      <c r="N367" s="265"/>
      <c r="O367" s="265"/>
      <c r="P367" s="265"/>
      <c r="Q367" s="265"/>
      <c r="R367" s="265"/>
      <c r="S367" s="265"/>
      <c r="T367" s="26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7" t="s">
        <v>151</v>
      </c>
      <c r="AU367" s="267" t="s">
        <v>89</v>
      </c>
      <c r="AV367" s="13" t="s">
        <v>89</v>
      </c>
      <c r="AW367" s="13" t="s">
        <v>33</v>
      </c>
      <c r="AX367" s="13" t="s">
        <v>86</v>
      </c>
      <c r="AY367" s="267" t="s">
        <v>142</v>
      </c>
    </row>
    <row r="368" spans="1:65" s="2" customFormat="1" ht="36" customHeight="1">
      <c r="A368" s="38"/>
      <c r="B368" s="39"/>
      <c r="C368" s="243" t="s">
        <v>621</v>
      </c>
      <c r="D368" s="243" t="s">
        <v>144</v>
      </c>
      <c r="E368" s="244" t="s">
        <v>622</v>
      </c>
      <c r="F368" s="245" t="s">
        <v>623</v>
      </c>
      <c r="G368" s="246" t="s">
        <v>172</v>
      </c>
      <c r="H368" s="247">
        <v>0.3</v>
      </c>
      <c r="I368" s="248"/>
      <c r="J368" s="249">
        <f>ROUND(I368*H368,2)</f>
        <v>0</v>
      </c>
      <c r="K368" s="245" t="s">
        <v>148</v>
      </c>
      <c r="L368" s="44"/>
      <c r="M368" s="250" t="s">
        <v>1</v>
      </c>
      <c r="N368" s="251" t="s">
        <v>43</v>
      </c>
      <c r="O368" s="91"/>
      <c r="P368" s="252">
        <f>O368*H368</f>
        <v>0</v>
      </c>
      <c r="Q368" s="252">
        <v>2.4143</v>
      </c>
      <c r="R368" s="252">
        <f>Q368*H368</f>
        <v>0.72429</v>
      </c>
      <c r="S368" s="252">
        <v>0</v>
      </c>
      <c r="T368" s="25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54" t="s">
        <v>149</v>
      </c>
      <c r="AT368" s="254" t="s">
        <v>144</v>
      </c>
      <c r="AU368" s="254" t="s">
        <v>89</v>
      </c>
      <c r="AY368" s="17" t="s">
        <v>142</v>
      </c>
      <c r="BE368" s="255">
        <f>IF(N368="základní",J368,0)</f>
        <v>0</v>
      </c>
      <c r="BF368" s="255">
        <f>IF(N368="snížená",J368,0)</f>
        <v>0</v>
      </c>
      <c r="BG368" s="255">
        <f>IF(N368="zákl. přenesená",J368,0)</f>
        <v>0</v>
      </c>
      <c r="BH368" s="255">
        <f>IF(N368="sníž. přenesená",J368,0)</f>
        <v>0</v>
      </c>
      <c r="BI368" s="255">
        <f>IF(N368="nulová",J368,0)</f>
        <v>0</v>
      </c>
      <c r="BJ368" s="17" t="s">
        <v>86</v>
      </c>
      <c r="BK368" s="255">
        <f>ROUND(I368*H368,2)</f>
        <v>0</v>
      </c>
      <c r="BL368" s="17" t="s">
        <v>149</v>
      </c>
      <c r="BM368" s="254" t="s">
        <v>624</v>
      </c>
    </row>
    <row r="369" spans="1:51" s="13" customFormat="1" ht="12">
      <c r="A369" s="13"/>
      <c r="B369" s="256"/>
      <c r="C369" s="257"/>
      <c r="D369" s="258" t="s">
        <v>151</v>
      </c>
      <c r="E369" s="259" t="s">
        <v>1</v>
      </c>
      <c r="F369" s="260" t="s">
        <v>625</v>
      </c>
      <c r="G369" s="257"/>
      <c r="H369" s="261">
        <v>0.3</v>
      </c>
      <c r="I369" s="262"/>
      <c r="J369" s="257"/>
      <c r="K369" s="257"/>
      <c r="L369" s="263"/>
      <c r="M369" s="264"/>
      <c r="N369" s="265"/>
      <c r="O369" s="265"/>
      <c r="P369" s="265"/>
      <c r="Q369" s="265"/>
      <c r="R369" s="265"/>
      <c r="S369" s="265"/>
      <c r="T369" s="26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7" t="s">
        <v>151</v>
      </c>
      <c r="AU369" s="267" t="s">
        <v>89</v>
      </c>
      <c r="AV369" s="13" t="s">
        <v>89</v>
      </c>
      <c r="AW369" s="13" t="s">
        <v>33</v>
      </c>
      <c r="AX369" s="13" t="s">
        <v>86</v>
      </c>
      <c r="AY369" s="267" t="s">
        <v>142</v>
      </c>
    </row>
    <row r="370" spans="1:65" s="2" customFormat="1" ht="24" customHeight="1">
      <c r="A370" s="38"/>
      <c r="B370" s="39"/>
      <c r="C370" s="243" t="s">
        <v>626</v>
      </c>
      <c r="D370" s="243" t="s">
        <v>144</v>
      </c>
      <c r="E370" s="244" t="s">
        <v>627</v>
      </c>
      <c r="F370" s="245" t="s">
        <v>628</v>
      </c>
      <c r="G370" s="246" t="s">
        <v>292</v>
      </c>
      <c r="H370" s="247">
        <v>1</v>
      </c>
      <c r="I370" s="248"/>
      <c r="J370" s="249">
        <f>ROUND(I370*H370,2)</f>
        <v>0</v>
      </c>
      <c r="K370" s="245" t="s">
        <v>148</v>
      </c>
      <c r="L370" s="44"/>
      <c r="M370" s="250" t="s">
        <v>1</v>
      </c>
      <c r="N370" s="251" t="s">
        <v>43</v>
      </c>
      <c r="O370" s="91"/>
      <c r="P370" s="252">
        <f>O370*H370</f>
        <v>0</v>
      </c>
      <c r="Q370" s="252">
        <v>0</v>
      </c>
      <c r="R370" s="252">
        <f>Q370*H370</f>
        <v>0</v>
      </c>
      <c r="S370" s="252">
        <v>0</v>
      </c>
      <c r="T370" s="253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54" t="s">
        <v>149</v>
      </c>
      <c r="AT370" s="254" t="s">
        <v>144</v>
      </c>
      <c r="AU370" s="254" t="s">
        <v>89</v>
      </c>
      <c r="AY370" s="17" t="s">
        <v>142</v>
      </c>
      <c r="BE370" s="255">
        <f>IF(N370="základní",J370,0)</f>
        <v>0</v>
      </c>
      <c r="BF370" s="255">
        <f>IF(N370="snížená",J370,0)</f>
        <v>0</v>
      </c>
      <c r="BG370" s="255">
        <f>IF(N370="zákl. přenesená",J370,0)</f>
        <v>0</v>
      </c>
      <c r="BH370" s="255">
        <f>IF(N370="sníž. přenesená",J370,0)</f>
        <v>0</v>
      </c>
      <c r="BI370" s="255">
        <f>IF(N370="nulová",J370,0)</f>
        <v>0</v>
      </c>
      <c r="BJ370" s="17" t="s">
        <v>86</v>
      </c>
      <c r="BK370" s="255">
        <f>ROUND(I370*H370,2)</f>
        <v>0</v>
      </c>
      <c r="BL370" s="17" t="s">
        <v>149</v>
      </c>
      <c r="BM370" s="254" t="s">
        <v>629</v>
      </c>
    </row>
    <row r="371" spans="1:51" s="13" customFormat="1" ht="12">
      <c r="A371" s="13"/>
      <c r="B371" s="256"/>
      <c r="C371" s="257"/>
      <c r="D371" s="258" t="s">
        <v>151</v>
      </c>
      <c r="E371" s="259" t="s">
        <v>1</v>
      </c>
      <c r="F371" s="260" t="s">
        <v>630</v>
      </c>
      <c r="G371" s="257"/>
      <c r="H371" s="261">
        <v>1</v>
      </c>
      <c r="I371" s="262"/>
      <c r="J371" s="257"/>
      <c r="K371" s="257"/>
      <c r="L371" s="263"/>
      <c r="M371" s="264"/>
      <c r="N371" s="265"/>
      <c r="O371" s="265"/>
      <c r="P371" s="265"/>
      <c r="Q371" s="265"/>
      <c r="R371" s="265"/>
      <c r="S371" s="265"/>
      <c r="T371" s="26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7" t="s">
        <v>151</v>
      </c>
      <c r="AU371" s="267" t="s">
        <v>89</v>
      </c>
      <c r="AV371" s="13" t="s">
        <v>89</v>
      </c>
      <c r="AW371" s="13" t="s">
        <v>33</v>
      </c>
      <c r="AX371" s="13" t="s">
        <v>86</v>
      </c>
      <c r="AY371" s="267" t="s">
        <v>142</v>
      </c>
    </row>
    <row r="372" spans="1:65" s="2" customFormat="1" ht="24" customHeight="1">
      <c r="A372" s="38"/>
      <c r="B372" s="39"/>
      <c r="C372" s="243" t="s">
        <v>631</v>
      </c>
      <c r="D372" s="243" t="s">
        <v>144</v>
      </c>
      <c r="E372" s="244" t="s">
        <v>632</v>
      </c>
      <c r="F372" s="245" t="s">
        <v>633</v>
      </c>
      <c r="G372" s="246" t="s">
        <v>292</v>
      </c>
      <c r="H372" s="247">
        <v>1178.6</v>
      </c>
      <c r="I372" s="248"/>
      <c r="J372" s="249">
        <f>ROUND(I372*H372,2)</f>
        <v>0</v>
      </c>
      <c r="K372" s="245" t="s">
        <v>148</v>
      </c>
      <c r="L372" s="44"/>
      <c r="M372" s="250" t="s">
        <v>1</v>
      </c>
      <c r="N372" s="251" t="s">
        <v>43</v>
      </c>
      <c r="O372" s="91"/>
      <c r="P372" s="252">
        <f>O372*H372</f>
        <v>0</v>
      </c>
      <c r="Q372" s="252">
        <v>0.00219641</v>
      </c>
      <c r="R372" s="252">
        <f>Q372*H372</f>
        <v>2.588688826</v>
      </c>
      <c r="S372" s="252">
        <v>0</v>
      </c>
      <c r="T372" s="25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54" t="s">
        <v>149</v>
      </c>
      <c r="AT372" s="254" t="s">
        <v>144</v>
      </c>
      <c r="AU372" s="254" t="s">
        <v>89</v>
      </c>
      <c r="AY372" s="17" t="s">
        <v>142</v>
      </c>
      <c r="BE372" s="255">
        <f>IF(N372="základní",J372,0)</f>
        <v>0</v>
      </c>
      <c r="BF372" s="255">
        <f>IF(N372="snížená",J372,0)</f>
        <v>0</v>
      </c>
      <c r="BG372" s="255">
        <f>IF(N372="zákl. přenesená",J372,0)</f>
        <v>0</v>
      </c>
      <c r="BH372" s="255">
        <f>IF(N372="sníž. přenesená",J372,0)</f>
        <v>0</v>
      </c>
      <c r="BI372" s="255">
        <f>IF(N372="nulová",J372,0)</f>
        <v>0</v>
      </c>
      <c r="BJ372" s="17" t="s">
        <v>86</v>
      </c>
      <c r="BK372" s="255">
        <f>ROUND(I372*H372,2)</f>
        <v>0</v>
      </c>
      <c r="BL372" s="17" t="s">
        <v>149</v>
      </c>
      <c r="BM372" s="254" t="s">
        <v>634</v>
      </c>
    </row>
    <row r="373" spans="1:51" s="13" customFormat="1" ht="12">
      <c r="A373" s="13"/>
      <c r="B373" s="256"/>
      <c r="C373" s="257"/>
      <c r="D373" s="258" t="s">
        <v>151</v>
      </c>
      <c r="E373" s="259" t="s">
        <v>1</v>
      </c>
      <c r="F373" s="260" t="s">
        <v>635</v>
      </c>
      <c r="G373" s="257"/>
      <c r="H373" s="261">
        <v>568</v>
      </c>
      <c r="I373" s="262"/>
      <c r="J373" s="257"/>
      <c r="K373" s="257"/>
      <c r="L373" s="263"/>
      <c r="M373" s="264"/>
      <c r="N373" s="265"/>
      <c r="O373" s="265"/>
      <c r="P373" s="265"/>
      <c r="Q373" s="265"/>
      <c r="R373" s="265"/>
      <c r="S373" s="265"/>
      <c r="T373" s="26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7" t="s">
        <v>151</v>
      </c>
      <c r="AU373" s="267" t="s">
        <v>89</v>
      </c>
      <c r="AV373" s="13" t="s">
        <v>89</v>
      </c>
      <c r="AW373" s="13" t="s">
        <v>33</v>
      </c>
      <c r="AX373" s="13" t="s">
        <v>78</v>
      </c>
      <c r="AY373" s="267" t="s">
        <v>142</v>
      </c>
    </row>
    <row r="374" spans="1:51" s="13" customFormat="1" ht="12">
      <c r="A374" s="13"/>
      <c r="B374" s="256"/>
      <c r="C374" s="257"/>
      <c r="D374" s="258" t="s">
        <v>151</v>
      </c>
      <c r="E374" s="259" t="s">
        <v>1</v>
      </c>
      <c r="F374" s="260" t="s">
        <v>636</v>
      </c>
      <c r="G374" s="257"/>
      <c r="H374" s="261">
        <v>610.6</v>
      </c>
      <c r="I374" s="262"/>
      <c r="J374" s="257"/>
      <c r="K374" s="257"/>
      <c r="L374" s="263"/>
      <c r="M374" s="264"/>
      <c r="N374" s="265"/>
      <c r="O374" s="265"/>
      <c r="P374" s="265"/>
      <c r="Q374" s="265"/>
      <c r="R374" s="265"/>
      <c r="S374" s="265"/>
      <c r="T374" s="26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7" t="s">
        <v>151</v>
      </c>
      <c r="AU374" s="267" t="s">
        <v>89</v>
      </c>
      <c r="AV374" s="13" t="s">
        <v>89</v>
      </c>
      <c r="AW374" s="13" t="s">
        <v>33</v>
      </c>
      <c r="AX374" s="13" t="s">
        <v>78</v>
      </c>
      <c r="AY374" s="267" t="s">
        <v>142</v>
      </c>
    </row>
    <row r="375" spans="1:51" s="15" customFormat="1" ht="12">
      <c r="A375" s="15"/>
      <c r="B375" s="278"/>
      <c r="C375" s="279"/>
      <c r="D375" s="258" t="s">
        <v>151</v>
      </c>
      <c r="E375" s="280" t="s">
        <v>1</v>
      </c>
      <c r="F375" s="281" t="s">
        <v>180</v>
      </c>
      <c r="G375" s="279"/>
      <c r="H375" s="282">
        <v>1178.6</v>
      </c>
      <c r="I375" s="283"/>
      <c r="J375" s="279"/>
      <c r="K375" s="279"/>
      <c r="L375" s="284"/>
      <c r="M375" s="285"/>
      <c r="N375" s="286"/>
      <c r="O375" s="286"/>
      <c r="P375" s="286"/>
      <c r="Q375" s="286"/>
      <c r="R375" s="286"/>
      <c r="S375" s="286"/>
      <c r="T375" s="287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88" t="s">
        <v>151</v>
      </c>
      <c r="AU375" s="288" t="s">
        <v>89</v>
      </c>
      <c r="AV375" s="15" t="s">
        <v>149</v>
      </c>
      <c r="AW375" s="15" t="s">
        <v>33</v>
      </c>
      <c r="AX375" s="15" t="s">
        <v>86</v>
      </c>
      <c r="AY375" s="288" t="s">
        <v>142</v>
      </c>
    </row>
    <row r="376" spans="1:65" s="2" customFormat="1" ht="16.5" customHeight="1">
      <c r="A376" s="38"/>
      <c r="B376" s="39"/>
      <c r="C376" s="289" t="s">
        <v>637</v>
      </c>
      <c r="D376" s="289" t="s">
        <v>222</v>
      </c>
      <c r="E376" s="290" t="s">
        <v>638</v>
      </c>
      <c r="F376" s="291" t="s">
        <v>639</v>
      </c>
      <c r="G376" s="292" t="s">
        <v>292</v>
      </c>
      <c r="H376" s="293">
        <v>671.66</v>
      </c>
      <c r="I376" s="294"/>
      <c r="J376" s="295">
        <f>ROUND(I376*H376,2)</f>
        <v>0</v>
      </c>
      <c r="K376" s="291" t="s">
        <v>1</v>
      </c>
      <c r="L376" s="296"/>
      <c r="M376" s="297" t="s">
        <v>1</v>
      </c>
      <c r="N376" s="298" t="s">
        <v>43</v>
      </c>
      <c r="O376" s="91"/>
      <c r="P376" s="252">
        <f>O376*H376</f>
        <v>0</v>
      </c>
      <c r="Q376" s="252">
        <v>0.00254</v>
      </c>
      <c r="R376" s="252">
        <f>Q376*H376</f>
        <v>1.7060164</v>
      </c>
      <c r="S376" s="252">
        <v>0</v>
      </c>
      <c r="T376" s="25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54" t="s">
        <v>186</v>
      </c>
      <c r="AT376" s="254" t="s">
        <v>222</v>
      </c>
      <c r="AU376" s="254" t="s">
        <v>89</v>
      </c>
      <c r="AY376" s="17" t="s">
        <v>142</v>
      </c>
      <c r="BE376" s="255">
        <f>IF(N376="základní",J376,0)</f>
        <v>0</v>
      </c>
      <c r="BF376" s="255">
        <f>IF(N376="snížená",J376,0)</f>
        <v>0</v>
      </c>
      <c r="BG376" s="255">
        <f>IF(N376="zákl. přenesená",J376,0)</f>
        <v>0</v>
      </c>
      <c r="BH376" s="255">
        <f>IF(N376="sníž. přenesená",J376,0)</f>
        <v>0</v>
      </c>
      <c r="BI376" s="255">
        <f>IF(N376="nulová",J376,0)</f>
        <v>0</v>
      </c>
      <c r="BJ376" s="17" t="s">
        <v>86</v>
      </c>
      <c r="BK376" s="255">
        <f>ROUND(I376*H376,2)</f>
        <v>0</v>
      </c>
      <c r="BL376" s="17" t="s">
        <v>149</v>
      </c>
      <c r="BM376" s="254" t="s">
        <v>640</v>
      </c>
    </row>
    <row r="377" spans="1:51" s="14" customFormat="1" ht="12">
      <c r="A377" s="14"/>
      <c r="B377" s="268"/>
      <c r="C377" s="269"/>
      <c r="D377" s="258" t="s">
        <v>151</v>
      </c>
      <c r="E377" s="270" t="s">
        <v>1</v>
      </c>
      <c r="F377" s="271" t="s">
        <v>481</v>
      </c>
      <c r="G377" s="269"/>
      <c r="H377" s="270" t="s">
        <v>1</v>
      </c>
      <c r="I377" s="272"/>
      <c r="J377" s="269"/>
      <c r="K377" s="269"/>
      <c r="L377" s="273"/>
      <c r="M377" s="274"/>
      <c r="N377" s="275"/>
      <c r="O377" s="275"/>
      <c r="P377" s="275"/>
      <c r="Q377" s="275"/>
      <c r="R377" s="275"/>
      <c r="S377" s="275"/>
      <c r="T377" s="27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7" t="s">
        <v>151</v>
      </c>
      <c r="AU377" s="277" t="s">
        <v>89</v>
      </c>
      <c r="AV377" s="14" t="s">
        <v>86</v>
      </c>
      <c r="AW377" s="14" t="s">
        <v>33</v>
      </c>
      <c r="AX377" s="14" t="s">
        <v>78</v>
      </c>
      <c r="AY377" s="277" t="s">
        <v>142</v>
      </c>
    </row>
    <row r="378" spans="1:51" s="13" customFormat="1" ht="12">
      <c r="A378" s="13"/>
      <c r="B378" s="256"/>
      <c r="C378" s="257"/>
      <c r="D378" s="258" t="s">
        <v>151</v>
      </c>
      <c r="E378" s="259" t="s">
        <v>1</v>
      </c>
      <c r="F378" s="260" t="s">
        <v>641</v>
      </c>
      <c r="G378" s="257"/>
      <c r="H378" s="261">
        <v>671.66</v>
      </c>
      <c r="I378" s="262"/>
      <c r="J378" s="257"/>
      <c r="K378" s="257"/>
      <c r="L378" s="263"/>
      <c r="M378" s="264"/>
      <c r="N378" s="265"/>
      <c r="O378" s="265"/>
      <c r="P378" s="265"/>
      <c r="Q378" s="265"/>
      <c r="R378" s="265"/>
      <c r="S378" s="265"/>
      <c r="T378" s="26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7" t="s">
        <v>151</v>
      </c>
      <c r="AU378" s="267" t="s">
        <v>89</v>
      </c>
      <c r="AV378" s="13" t="s">
        <v>89</v>
      </c>
      <c r="AW378" s="13" t="s">
        <v>33</v>
      </c>
      <c r="AX378" s="13" t="s">
        <v>86</v>
      </c>
      <c r="AY378" s="267" t="s">
        <v>142</v>
      </c>
    </row>
    <row r="379" spans="1:65" s="2" customFormat="1" ht="16.5" customHeight="1">
      <c r="A379" s="38"/>
      <c r="B379" s="39"/>
      <c r="C379" s="289" t="s">
        <v>642</v>
      </c>
      <c r="D379" s="289" t="s">
        <v>222</v>
      </c>
      <c r="E379" s="290" t="s">
        <v>643</v>
      </c>
      <c r="F379" s="291" t="s">
        <v>644</v>
      </c>
      <c r="G379" s="292" t="s">
        <v>292</v>
      </c>
      <c r="H379" s="293">
        <v>624.8</v>
      </c>
      <c r="I379" s="294"/>
      <c r="J379" s="295">
        <f>ROUND(I379*H379,2)</f>
        <v>0</v>
      </c>
      <c r="K379" s="291" t="s">
        <v>1</v>
      </c>
      <c r="L379" s="296"/>
      <c r="M379" s="297" t="s">
        <v>1</v>
      </c>
      <c r="N379" s="298" t="s">
        <v>43</v>
      </c>
      <c r="O379" s="91"/>
      <c r="P379" s="252">
        <f>O379*H379</f>
        <v>0</v>
      </c>
      <c r="Q379" s="252">
        <v>0.00186</v>
      </c>
      <c r="R379" s="252">
        <f>Q379*H379</f>
        <v>1.162128</v>
      </c>
      <c r="S379" s="252">
        <v>0</v>
      </c>
      <c r="T379" s="25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54" t="s">
        <v>186</v>
      </c>
      <c r="AT379" s="254" t="s">
        <v>222</v>
      </c>
      <c r="AU379" s="254" t="s">
        <v>89</v>
      </c>
      <c r="AY379" s="17" t="s">
        <v>142</v>
      </c>
      <c r="BE379" s="255">
        <f>IF(N379="základní",J379,0)</f>
        <v>0</v>
      </c>
      <c r="BF379" s="255">
        <f>IF(N379="snížená",J379,0)</f>
        <v>0</v>
      </c>
      <c r="BG379" s="255">
        <f>IF(N379="zákl. přenesená",J379,0)</f>
        <v>0</v>
      </c>
      <c r="BH379" s="255">
        <f>IF(N379="sníž. přenesená",J379,0)</f>
        <v>0</v>
      </c>
      <c r="BI379" s="255">
        <f>IF(N379="nulová",J379,0)</f>
        <v>0</v>
      </c>
      <c r="BJ379" s="17" t="s">
        <v>86</v>
      </c>
      <c r="BK379" s="255">
        <f>ROUND(I379*H379,2)</f>
        <v>0</v>
      </c>
      <c r="BL379" s="17" t="s">
        <v>149</v>
      </c>
      <c r="BM379" s="254" t="s">
        <v>645</v>
      </c>
    </row>
    <row r="380" spans="1:51" s="14" customFormat="1" ht="12">
      <c r="A380" s="14"/>
      <c r="B380" s="268"/>
      <c r="C380" s="269"/>
      <c r="D380" s="258" t="s">
        <v>151</v>
      </c>
      <c r="E380" s="270" t="s">
        <v>1</v>
      </c>
      <c r="F380" s="271" t="s">
        <v>481</v>
      </c>
      <c r="G380" s="269"/>
      <c r="H380" s="270" t="s">
        <v>1</v>
      </c>
      <c r="I380" s="272"/>
      <c r="J380" s="269"/>
      <c r="K380" s="269"/>
      <c r="L380" s="273"/>
      <c r="M380" s="274"/>
      <c r="N380" s="275"/>
      <c r="O380" s="275"/>
      <c r="P380" s="275"/>
      <c r="Q380" s="275"/>
      <c r="R380" s="275"/>
      <c r="S380" s="275"/>
      <c r="T380" s="27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7" t="s">
        <v>151</v>
      </c>
      <c r="AU380" s="277" t="s">
        <v>89</v>
      </c>
      <c r="AV380" s="14" t="s">
        <v>86</v>
      </c>
      <c r="AW380" s="14" t="s">
        <v>33</v>
      </c>
      <c r="AX380" s="14" t="s">
        <v>78</v>
      </c>
      <c r="AY380" s="277" t="s">
        <v>142</v>
      </c>
    </row>
    <row r="381" spans="1:51" s="13" customFormat="1" ht="12">
      <c r="A381" s="13"/>
      <c r="B381" s="256"/>
      <c r="C381" s="257"/>
      <c r="D381" s="258" t="s">
        <v>151</v>
      </c>
      <c r="E381" s="259" t="s">
        <v>1</v>
      </c>
      <c r="F381" s="260" t="s">
        <v>646</v>
      </c>
      <c r="G381" s="257"/>
      <c r="H381" s="261">
        <v>624.8</v>
      </c>
      <c r="I381" s="262"/>
      <c r="J381" s="257"/>
      <c r="K381" s="257"/>
      <c r="L381" s="263"/>
      <c r="M381" s="264"/>
      <c r="N381" s="265"/>
      <c r="O381" s="265"/>
      <c r="P381" s="265"/>
      <c r="Q381" s="265"/>
      <c r="R381" s="265"/>
      <c r="S381" s="265"/>
      <c r="T381" s="26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7" t="s">
        <v>151</v>
      </c>
      <c r="AU381" s="267" t="s">
        <v>89</v>
      </c>
      <c r="AV381" s="13" t="s">
        <v>89</v>
      </c>
      <c r="AW381" s="13" t="s">
        <v>33</v>
      </c>
      <c r="AX381" s="13" t="s">
        <v>86</v>
      </c>
      <c r="AY381" s="267" t="s">
        <v>142</v>
      </c>
    </row>
    <row r="382" spans="1:65" s="2" customFormat="1" ht="24" customHeight="1">
      <c r="A382" s="38"/>
      <c r="B382" s="39"/>
      <c r="C382" s="243" t="s">
        <v>647</v>
      </c>
      <c r="D382" s="243" t="s">
        <v>144</v>
      </c>
      <c r="E382" s="244" t="s">
        <v>648</v>
      </c>
      <c r="F382" s="245" t="s">
        <v>649</v>
      </c>
      <c r="G382" s="246" t="s">
        <v>292</v>
      </c>
      <c r="H382" s="247">
        <v>80.4</v>
      </c>
      <c r="I382" s="248"/>
      <c r="J382" s="249">
        <f>ROUND(I382*H382,2)</f>
        <v>0</v>
      </c>
      <c r="K382" s="245" t="s">
        <v>1</v>
      </c>
      <c r="L382" s="44"/>
      <c r="M382" s="250" t="s">
        <v>1</v>
      </c>
      <c r="N382" s="251" t="s">
        <v>43</v>
      </c>
      <c r="O382" s="91"/>
      <c r="P382" s="252">
        <f>O382*H382</f>
        <v>0</v>
      </c>
      <c r="Q382" s="252">
        <v>2.58974</v>
      </c>
      <c r="R382" s="252">
        <f>Q382*H382</f>
        <v>208.21509600000002</v>
      </c>
      <c r="S382" s="252">
        <v>0</v>
      </c>
      <c r="T382" s="25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54" t="s">
        <v>149</v>
      </c>
      <c r="AT382" s="254" t="s">
        <v>144</v>
      </c>
      <c r="AU382" s="254" t="s">
        <v>89</v>
      </c>
      <c r="AY382" s="17" t="s">
        <v>142</v>
      </c>
      <c r="BE382" s="255">
        <f>IF(N382="základní",J382,0)</f>
        <v>0</v>
      </c>
      <c r="BF382" s="255">
        <f>IF(N382="snížená",J382,0)</f>
        <v>0</v>
      </c>
      <c r="BG382" s="255">
        <f>IF(N382="zákl. přenesená",J382,0)</f>
        <v>0</v>
      </c>
      <c r="BH382" s="255">
        <f>IF(N382="sníž. přenesená",J382,0)</f>
        <v>0</v>
      </c>
      <c r="BI382" s="255">
        <f>IF(N382="nulová",J382,0)</f>
        <v>0</v>
      </c>
      <c r="BJ382" s="17" t="s">
        <v>86</v>
      </c>
      <c r="BK382" s="255">
        <f>ROUND(I382*H382,2)</f>
        <v>0</v>
      </c>
      <c r="BL382" s="17" t="s">
        <v>149</v>
      </c>
      <c r="BM382" s="254" t="s">
        <v>650</v>
      </c>
    </row>
    <row r="383" spans="1:51" s="14" customFormat="1" ht="12">
      <c r="A383" s="14"/>
      <c r="B383" s="268"/>
      <c r="C383" s="269"/>
      <c r="D383" s="258" t="s">
        <v>151</v>
      </c>
      <c r="E383" s="270" t="s">
        <v>1</v>
      </c>
      <c r="F383" s="271" t="s">
        <v>651</v>
      </c>
      <c r="G383" s="269"/>
      <c r="H383" s="270" t="s">
        <v>1</v>
      </c>
      <c r="I383" s="272"/>
      <c r="J383" s="269"/>
      <c r="K383" s="269"/>
      <c r="L383" s="273"/>
      <c r="M383" s="274"/>
      <c r="N383" s="275"/>
      <c r="O383" s="275"/>
      <c r="P383" s="275"/>
      <c r="Q383" s="275"/>
      <c r="R383" s="275"/>
      <c r="S383" s="275"/>
      <c r="T383" s="276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7" t="s">
        <v>151</v>
      </c>
      <c r="AU383" s="277" t="s">
        <v>89</v>
      </c>
      <c r="AV383" s="14" t="s">
        <v>86</v>
      </c>
      <c r="AW383" s="14" t="s">
        <v>33</v>
      </c>
      <c r="AX383" s="14" t="s">
        <v>78</v>
      </c>
      <c r="AY383" s="277" t="s">
        <v>142</v>
      </c>
    </row>
    <row r="384" spans="1:51" s="14" customFormat="1" ht="12">
      <c r="A384" s="14"/>
      <c r="B384" s="268"/>
      <c r="C384" s="269"/>
      <c r="D384" s="258" t="s">
        <v>151</v>
      </c>
      <c r="E384" s="270" t="s">
        <v>1</v>
      </c>
      <c r="F384" s="271" t="s">
        <v>652</v>
      </c>
      <c r="G384" s="269"/>
      <c r="H384" s="270" t="s">
        <v>1</v>
      </c>
      <c r="I384" s="272"/>
      <c r="J384" s="269"/>
      <c r="K384" s="269"/>
      <c r="L384" s="273"/>
      <c r="M384" s="274"/>
      <c r="N384" s="275"/>
      <c r="O384" s="275"/>
      <c r="P384" s="275"/>
      <c r="Q384" s="275"/>
      <c r="R384" s="275"/>
      <c r="S384" s="275"/>
      <c r="T384" s="27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7" t="s">
        <v>151</v>
      </c>
      <c r="AU384" s="277" t="s">
        <v>89</v>
      </c>
      <c r="AV384" s="14" t="s">
        <v>86</v>
      </c>
      <c r="AW384" s="14" t="s">
        <v>33</v>
      </c>
      <c r="AX384" s="14" t="s">
        <v>78</v>
      </c>
      <c r="AY384" s="277" t="s">
        <v>142</v>
      </c>
    </row>
    <row r="385" spans="1:51" s="14" customFormat="1" ht="12">
      <c r="A385" s="14"/>
      <c r="B385" s="268"/>
      <c r="C385" s="269"/>
      <c r="D385" s="258" t="s">
        <v>151</v>
      </c>
      <c r="E385" s="270" t="s">
        <v>1</v>
      </c>
      <c r="F385" s="271" t="s">
        <v>653</v>
      </c>
      <c r="G385" s="269"/>
      <c r="H385" s="270" t="s">
        <v>1</v>
      </c>
      <c r="I385" s="272"/>
      <c r="J385" s="269"/>
      <c r="K385" s="269"/>
      <c r="L385" s="273"/>
      <c r="M385" s="274"/>
      <c r="N385" s="275"/>
      <c r="O385" s="275"/>
      <c r="P385" s="275"/>
      <c r="Q385" s="275"/>
      <c r="R385" s="275"/>
      <c r="S385" s="275"/>
      <c r="T385" s="276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7" t="s">
        <v>151</v>
      </c>
      <c r="AU385" s="277" t="s">
        <v>89</v>
      </c>
      <c r="AV385" s="14" t="s">
        <v>86</v>
      </c>
      <c r="AW385" s="14" t="s">
        <v>33</v>
      </c>
      <c r="AX385" s="14" t="s">
        <v>78</v>
      </c>
      <c r="AY385" s="277" t="s">
        <v>142</v>
      </c>
    </row>
    <row r="386" spans="1:51" s="14" customFormat="1" ht="12">
      <c r="A386" s="14"/>
      <c r="B386" s="268"/>
      <c r="C386" s="269"/>
      <c r="D386" s="258" t="s">
        <v>151</v>
      </c>
      <c r="E386" s="270" t="s">
        <v>1</v>
      </c>
      <c r="F386" s="271" t="s">
        <v>654</v>
      </c>
      <c r="G386" s="269"/>
      <c r="H386" s="270" t="s">
        <v>1</v>
      </c>
      <c r="I386" s="272"/>
      <c r="J386" s="269"/>
      <c r="K386" s="269"/>
      <c r="L386" s="273"/>
      <c r="M386" s="274"/>
      <c r="N386" s="275"/>
      <c r="O386" s="275"/>
      <c r="P386" s="275"/>
      <c r="Q386" s="275"/>
      <c r="R386" s="275"/>
      <c r="S386" s="275"/>
      <c r="T386" s="27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7" t="s">
        <v>151</v>
      </c>
      <c r="AU386" s="277" t="s">
        <v>89</v>
      </c>
      <c r="AV386" s="14" t="s">
        <v>86</v>
      </c>
      <c r="AW386" s="14" t="s">
        <v>33</v>
      </c>
      <c r="AX386" s="14" t="s">
        <v>78</v>
      </c>
      <c r="AY386" s="277" t="s">
        <v>142</v>
      </c>
    </row>
    <row r="387" spans="1:51" s="13" customFormat="1" ht="12">
      <c r="A387" s="13"/>
      <c r="B387" s="256"/>
      <c r="C387" s="257"/>
      <c r="D387" s="258" t="s">
        <v>151</v>
      </c>
      <c r="E387" s="259" t="s">
        <v>1</v>
      </c>
      <c r="F387" s="260" t="s">
        <v>655</v>
      </c>
      <c r="G387" s="257"/>
      <c r="H387" s="261">
        <v>80.4</v>
      </c>
      <c r="I387" s="262"/>
      <c r="J387" s="257"/>
      <c r="K387" s="257"/>
      <c r="L387" s="263"/>
      <c r="M387" s="264"/>
      <c r="N387" s="265"/>
      <c r="O387" s="265"/>
      <c r="P387" s="265"/>
      <c r="Q387" s="265"/>
      <c r="R387" s="265"/>
      <c r="S387" s="265"/>
      <c r="T387" s="26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7" t="s">
        <v>151</v>
      </c>
      <c r="AU387" s="267" t="s">
        <v>89</v>
      </c>
      <c r="AV387" s="13" t="s">
        <v>89</v>
      </c>
      <c r="AW387" s="13" t="s">
        <v>33</v>
      </c>
      <c r="AX387" s="13" t="s">
        <v>86</v>
      </c>
      <c r="AY387" s="267" t="s">
        <v>142</v>
      </c>
    </row>
    <row r="388" spans="1:63" s="12" customFormat="1" ht="22.8" customHeight="1">
      <c r="A388" s="12"/>
      <c r="B388" s="227"/>
      <c r="C388" s="228"/>
      <c r="D388" s="229" t="s">
        <v>77</v>
      </c>
      <c r="E388" s="241" t="s">
        <v>186</v>
      </c>
      <c r="F388" s="241" t="s">
        <v>656</v>
      </c>
      <c r="G388" s="228"/>
      <c r="H388" s="228"/>
      <c r="I388" s="231"/>
      <c r="J388" s="242">
        <f>BK388</f>
        <v>0</v>
      </c>
      <c r="K388" s="228"/>
      <c r="L388" s="233"/>
      <c r="M388" s="234"/>
      <c r="N388" s="235"/>
      <c r="O388" s="235"/>
      <c r="P388" s="236">
        <f>SUM(P389:P400)</f>
        <v>0</v>
      </c>
      <c r="Q388" s="235"/>
      <c r="R388" s="236">
        <f>SUM(R389:R400)</f>
        <v>0.8328711499999999</v>
      </c>
      <c r="S388" s="235"/>
      <c r="T388" s="237">
        <f>SUM(T389:T400)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38" t="s">
        <v>86</v>
      </c>
      <c r="AT388" s="239" t="s">
        <v>77</v>
      </c>
      <c r="AU388" s="239" t="s">
        <v>86</v>
      </c>
      <c r="AY388" s="238" t="s">
        <v>142</v>
      </c>
      <c r="BK388" s="240">
        <f>SUM(BK389:BK400)</f>
        <v>0</v>
      </c>
    </row>
    <row r="389" spans="1:65" s="2" customFormat="1" ht="36" customHeight="1">
      <c r="A389" s="38"/>
      <c r="B389" s="39"/>
      <c r="C389" s="243" t="s">
        <v>657</v>
      </c>
      <c r="D389" s="243" t="s">
        <v>144</v>
      </c>
      <c r="E389" s="244" t="s">
        <v>658</v>
      </c>
      <c r="F389" s="245" t="s">
        <v>659</v>
      </c>
      <c r="G389" s="246" t="s">
        <v>147</v>
      </c>
      <c r="H389" s="247">
        <v>3.5</v>
      </c>
      <c r="I389" s="248"/>
      <c r="J389" s="249">
        <f>ROUND(I389*H389,2)</f>
        <v>0</v>
      </c>
      <c r="K389" s="245" t="s">
        <v>148</v>
      </c>
      <c r="L389" s="44"/>
      <c r="M389" s="250" t="s">
        <v>1</v>
      </c>
      <c r="N389" s="251" t="s">
        <v>43</v>
      </c>
      <c r="O389" s="91"/>
      <c r="P389" s="252">
        <f>O389*H389</f>
        <v>0</v>
      </c>
      <c r="Q389" s="252">
        <v>0.002741</v>
      </c>
      <c r="R389" s="252">
        <f>Q389*H389</f>
        <v>0.0095935</v>
      </c>
      <c r="S389" s="252">
        <v>0</v>
      </c>
      <c r="T389" s="25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54" t="s">
        <v>149</v>
      </c>
      <c r="AT389" s="254" t="s">
        <v>144</v>
      </c>
      <c r="AU389" s="254" t="s">
        <v>89</v>
      </c>
      <c r="AY389" s="17" t="s">
        <v>142</v>
      </c>
      <c r="BE389" s="255">
        <f>IF(N389="základní",J389,0)</f>
        <v>0</v>
      </c>
      <c r="BF389" s="255">
        <f>IF(N389="snížená",J389,0)</f>
        <v>0</v>
      </c>
      <c r="BG389" s="255">
        <f>IF(N389="zákl. přenesená",J389,0)</f>
        <v>0</v>
      </c>
      <c r="BH389" s="255">
        <f>IF(N389="sníž. přenesená",J389,0)</f>
        <v>0</v>
      </c>
      <c r="BI389" s="255">
        <f>IF(N389="nulová",J389,0)</f>
        <v>0</v>
      </c>
      <c r="BJ389" s="17" t="s">
        <v>86</v>
      </c>
      <c r="BK389" s="255">
        <f>ROUND(I389*H389,2)</f>
        <v>0</v>
      </c>
      <c r="BL389" s="17" t="s">
        <v>149</v>
      </c>
      <c r="BM389" s="254" t="s">
        <v>660</v>
      </c>
    </row>
    <row r="390" spans="1:51" s="13" customFormat="1" ht="12">
      <c r="A390" s="13"/>
      <c r="B390" s="256"/>
      <c r="C390" s="257"/>
      <c r="D390" s="258" t="s">
        <v>151</v>
      </c>
      <c r="E390" s="259" t="s">
        <v>1</v>
      </c>
      <c r="F390" s="260" t="s">
        <v>661</v>
      </c>
      <c r="G390" s="257"/>
      <c r="H390" s="261">
        <v>3.5</v>
      </c>
      <c r="I390" s="262"/>
      <c r="J390" s="257"/>
      <c r="K390" s="257"/>
      <c r="L390" s="263"/>
      <c r="M390" s="264"/>
      <c r="N390" s="265"/>
      <c r="O390" s="265"/>
      <c r="P390" s="265"/>
      <c r="Q390" s="265"/>
      <c r="R390" s="265"/>
      <c r="S390" s="265"/>
      <c r="T390" s="26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7" t="s">
        <v>151</v>
      </c>
      <c r="AU390" s="267" t="s">
        <v>89</v>
      </c>
      <c r="AV390" s="13" t="s">
        <v>89</v>
      </c>
      <c r="AW390" s="13" t="s">
        <v>33</v>
      </c>
      <c r="AX390" s="13" t="s">
        <v>86</v>
      </c>
      <c r="AY390" s="267" t="s">
        <v>142</v>
      </c>
    </row>
    <row r="391" spans="1:65" s="2" customFormat="1" ht="36" customHeight="1">
      <c r="A391" s="38"/>
      <c r="B391" s="39"/>
      <c r="C391" s="243" t="s">
        <v>662</v>
      </c>
      <c r="D391" s="243" t="s">
        <v>144</v>
      </c>
      <c r="E391" s="244" t="s">
        <v>663</v>
      </c>
      <c r="F391" s="245" t="s">
        <v>664</v>
      </c>
      <c r="G391" s="246" t="s">
        <v>286</v>
      </c>
      <c r="H391" s="247">
        <v>3</v>
      </c>
      <c r="I391" s="248"/>
      <c r="J391" s="249">
        <f>ROUND(I391*H391,2)</f>
        <v>0</v>
      </c>
      <c r="K391" s="245" t="s">
        <v>148</v>
      </c>
      <c r="L391" s="44"/>
      <c r="M391" s="250" t="s">
        <v>1</v>
      </c>
      <c r="N391" s="251" t="s">
        <v>43</v>
      </c>
      <c r="O391" s="91"/>
      <c r="P391" s="252">
        <f>O391*H391</f>
        <v>0</v>
      </c>
      <c r="Q391" s="252">
        <v>5.75E-06</v>
      </c>
      <c r="R391" s="252">
        <f>Q391*H391</f>
        <v>1.725E-05</v>
      </c>
      <c r="S391" s="252">
        <v>0</v>
      </c>
      <c r="T391" s="25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54" t="s">
        <v>149</v>
      </c>
      <c r="AT391" s="254" t="s">
        <v>144</v>
      </c>
      <c r="AU391" s="254" t="s">
        <v>89</v>
      </c>
      <c r="AY391" s="17" t="s">
        <v>142</v>
      </c>
      <c r="BE391" s="255">
        <f>IF(N391="základní",J391,0)</f>
        <v>0</v>
      </c>
      <c r="BF391" s="255">
        <f>IF(N391="snížená",J391,0)</f>
        <v>0</v>
      </c>
      <c r="BG391" s="255">
        <f>IF(N391="zákl. přenesená",J391,0)</f>
        <v>0</v>
      </c>
      <c r="BH391" s="255">
        <f>IF(N391="sníž. přenesená",J391,0)</f>
        <v>0</v>
      </c>
      <c r="BI391" s="255">
        <f>IF(N391="nulová",J391,0)</f>
        <v>0</v>
      </c>
      <c r="BJ391" s="17" t="s">
        <v>86</v>
      </c>
      <c r="BK391" s="255">
        <f>ROUND(I391*H391,2)</f>
        <v>0</v>
      </c>
      <c r="BL391" s="17" t="s">
        <v>149</v>
      </c>
      <c r="BM391" s="254" t="s">
        <v>665</v>
      </c>
    </row>
    <row r="392" spans="1:51" s="13" customFormat="1" ht="12">
      <c r="A392" s="13"/>
      <c r="B392" s="256"/>
      <c r="C392" s="257"/>
      <c r="D392" s="258" t="s">
        <v>151</v>
      </c>
      <c r="E392" s="259" t="s">
        <v>1</v>
      </c>
      <c r="F392" s="260" t="s">
        <v>666</v>
      </c>
      <c r="G392" s="257"/>
      <c r="H392" s="261">
        <v>3</v>
      </c>
      <c r="I392" s="262"/>
      <c r="J392" s="257"/>
      <c r="K392" s="257"/>
      <c r="L392" s="263"/>
      <c r="M392" s="264"/>
      <c r="N392" s="265"/>
      <c r="O392" s="265"/>
      <c r="P392" s="265"/>
      <c r="Q392" s="265"/>
      <c r="R392" s="265"/>
      <c r="S392" s="265"/>
      <c r="T392" s="26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7" t="s">
        <v>151</v>
      </c>
      <c r="AU392" s="267" t="s">
        <v>89</v>
      </c>
      <c r="AV392" s="13" t="s">
        <v>89</v>
      </c>
      <c r="AW392" s="13" t="s">
        <v>33</v>
      </c>
      <c r="AX392" s="13" t="s">
        <v>86</v>
      </c>
      <c r="AY392" s="267" t="s">
        <v>142</v>
      </c>
    </row>
    <row r="393" spans="1:65" s="2" customFormat="1" ht="16.5" customHeight="1">
      <c r="A393" s="38"/>
      <c r="B393" s="39"/>
      <c r="C393" s="289" t="s">
        <v>667</v>
      </c>
      <c r="D393" s="289" t="s">
        <v>222</v>
      </c>
      <c r="E393" s="290" t="s">
        <v>668</v>
      </c>
      <c r="F393" s="291" t="s">
        <v>669</v>
      </c>
      <c r="G393" s="292" t="s">
        <v>286</v>
      </c>
      <c r="H393" s="293">
        <v>3</v>
      </c>
      <c r="I393" s="294"/>
      <c r="J393" s="295">
        <f>ROUND(I393*H393,2)</f>
        <v>0</v>
      </c>
      <c r="K393" s="291" t="s">
        <v>1</v>
      </c>
      <c r="L393" s="296"/>
      <c r="M393" s="297" t="s">
        <v>1</v>
      </c>
      <c r="N393" s="298" t="s">
        <v>43</v>
      </c>
      <c r="O393" s="91"/>
      <c r="P393" s="252">
        <f>O393*H393</f>
        <v>0</v>
      </c>
      <c r="Q393" s="252">
        <v>0.00065</v>
      </c>
      <c r="R393" s="252">
        <f>Q393*H393</f>
        <v>0.00195</v>
      </c>
      <c r="S393" s="252">
        <v>0</v>
      </c>
      <c r="T393" s="25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54" t="s">
        <v>186</v>
      </c>
      <c r="AT393" s="254" t="s">
        <v>222</v>
      </c>
      <c r="AU393" s="254" t="s">
        <v>89</v>
      </c>
      <c r="AY393" s="17" t="s">
        <v>142</v>
      </c>
      <c r="BE393" s="255">
        <f>IF(N393="základní",J393,0)</f>
        <v>0</v>
      </c>
      <c r="BF393" s="255">
        <f>IF(N393="snížená",J393,0)</f>
        <v>0</v>
      </c>
      <c r="BG393" s="255">
        <f>IF(N393="zákl. přenesená",J393,0)</f>
        <v>0</v>
      </c>
      <c r="BH393" s="255">
        <f>IF(N393="sníž. přenesená",J393,0)</f>
        <v>0</v>
      </c>
      <c r="BI393" s="255">
        <f>IF(N393="nulová",J393,0)</f>
        <v>0</v>
      </c>
      <c r="BJ393" s="17" t="s">
        <v>86</v>
      </c>
      <c r="BK393" s="255">
        <f>ROUND(I393*H393,2)</f>
        <v>0</v>
      </c>
      <c r="BL393" s="17" t="s">
        <v>149</v>
      </c>
      <c r="BM393" s="254" t="s">
        <v>670</v>
      </c>
    </row>
    <row r="394" spans="1:65" s="2" customFormat="1" ht="36" customHeight="1">
      <c r="A394" s="38"/>
      <c r="B394" s="39"/>
      <c r="C394" s="243" t="s">
        <v>671</v>
      </c>
      <c r="D394" s="243" t="s">
        <v>144</v>
      </c>
      <c r="E394" s="244" t="s">
        <v>672</v>
      </c>
      <c r="F394" s="245" t="s">
        <v>673</v>
      </c>
      <c r="G394" s="246" t="s">
        <v>286</v>
      </c>
      <c r="H394" s="247">
        <v>1</v>
      </c>
      <c r="I394" s="248"/>
      <c r="J394" s="249">
        <f>ROUND(I394*H394,2)</f>
        <v>0</v>
      </c>
      <c r="K394" s="245" t="s">
        <v>148</v>
      </c>
      <c r="L394" s="44"/>
      <c r="M394" s="250" t="s">
        <v>1</v>
      </c>
      <c r="N394" s="251" t="s">
        <v>43</v>
      </c>
      <c r="O394" s="91"/>
      <c r="P394" s="252">
        <f>O394*H394</f>
        <v>0</v>
      </c>
      <c r="Q394" s="252">
        <v>0.321696</v>
      </c>
      <c r="R394" s="252">
        <f>Q394*H394</f>
        <v>0.321696</v>
      </c>
      <c r="S394" s="252">
        <v>0</v>
      </c>
      <c r="T394" s="25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54" t="s">
        <v>149</v>
      </c>
      <c r="AT394" s="254" t="s">
        <v>144</v>
      </c>
      <c r="AU394" s="254" t="s">
        <v>89</v>
      </c>
      <c r="AY394" s="17" t="s">
        <v>142</v>
      </c>
      <c r="BE394" s="255">
        <f>IF(N394="základní",J394,0)</f>
        <v>0</v>
      </c>
      <c r="BF394" s="255">
        <f>IF(N394="snížená",J394,0)</f>
        <v>0</v>
      </c>
      <c r="BG394" s="255">
        <f>IF(N394="zákl. přenesená",J394,0)</f>
        <v>0</v>
      </c>
      <c r="BH394" s="255">
        <f>IF(N394="sníž. přenesená",J394,0)</f>
        <v>0</v>
      </c>
      <c r="BI394" s="255">
        <f>IF(N394="nulová",J394,0)</f>
        <v>0</v>
      </c>
      <c r="BJ394" s="17" t="s">
        <v>86</v>
      </c>
      <c r="BK394" s="255">
        <f>ROUND(I394*H394,2)</f>
        <v>0</v>
      </c>
      <c r="BL394" s="17" t="s">
        <v>149</v>
      </c>
      <c r="BM394" s="254" t="s">
        <v>674</v>
      </c>
    </row>
    <row r="395" spans="1:51" s="13" customFormat="1" ht="12">
      <c r="A395" s="13"/>
      <c r="B395" s="256"/>
      <c r="C395" s="257"/>
      <c r="D395" s="258" t="s">
        <v>151</v>
      </c>
      <c r="E395" s="259" t="s">
        <v>1</v>
      </c>
      <c r="F395" s="260" t="s">
        <v>675</v>
      </c>
      <c r="G395" s="257"/>
      <c r="H395" s="261">
        <v>1</v>
      </c>
      <c r="I395" s="262"/>
      <c r="J395" s="257"/>
      <c r="K395" s="257"/>
      <c r="L395" s="263"/>
      <c r="M395" s="264"/>
      <c r="N395" s="265"/>
      <c r="O395" s="265"/>
      <c r="P395" s="265"/>
      <c r="Q395" s="265"/>
      <c r="R395" s="265"/>
      <c r="S395" s="265"/>
      <c r="T395" s="266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7" t="s">
        <v>151</v>
      </c>
      <c r="AU395" s="267" t="s">
        <v>89</v>
      </c>
      <c r="AV395" s="13" t="s">
        <v>89</v>
      </c>
      <c r="AW395" s="13" t="s">
        <v>33</v>
      </c>
      <c r="AX395" s="13" t="s">
        <v>86</v>
      </c>
      <c r="AY395" s="267" t="s">
        <v>142</v>
      </c>
    </row>
    <row r="396" spans="1:65" s="2" customFormat="1" ht="16.5" customHeight="1">
      <c r="A396" s="38"/>
      <c r="B396" s="39"/>
      <c r="C396" s="289" t="s">
        <v>676</v>
      </c>
      <c r="D396" s="289" t="s">
        <v>222</v>
      </c>
      <c r="E396" s="290" t="s">
        <v>677</v>
      </c>
      <c r="F396" s="291" t="s">
        <v>678</v>
      </c>
      <c r="G396" s="292" t="s">
        <v>286</v>
      </c>
      <c r="H396" s="293">
        <v>1</v>
      </c>
      <c r="I396" s="294"/>
      <c r="J396" s="295">
        <f>ROUND(I396*H396,2)</f>
        <v>0</v>
      </c>
      <c r="K396" s="291" t="s">
        <v>148</v>
      </c>
      <c r="L396" s="296"/>
      <c r="M396" s="297" t="s">
        <v>1</v>
      </c>
      <c r="N396" s="298" t="s">
        <v>43</v>
      </c>
      <c r="O396" s="91"/>
      <c r="P396" s="252">
        <f>O396*H396</f>
        <v>0</v>
      </c>
      <c r="Q396" s="252">
        <v>0.04</v>
      </c>
      <c r="R396" s="252">
        <f>Q396*H396</f>
        <v>0.04</v>
      </c>
      <c r="S396" s="252">
        <v>0</v>
      </c>
      <c r="T396" s="25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54" t="s">
        <v>186</v>
      </c>
      <c r="AT396" s="254" t="s">
        <v>222</v>
      </c>
      <c r="AU396" s="254" t="s">
        <v>89</v>
      </c>
      <c r="AY396" s="17" t="s">
        <v>142</v>
      </c>
      <c r="BE396" s="255">
        <f>IF(N396="základní",J396,0)</f>
        <v>0</v>
      </c>
      <c r="BF396" s="255">
        <f>IF(N396="snížená",J396,0)</f>
        <v>0</v>
      </c>
      <c r="BG396" s="255">
        <f>IF(N396="zákl. přenesená",J396,0)</f>
        <v>0</v>
      </c>
      <c r="BH396" s="255">
        <f>IF(N396="sníž. přenesená",J396,0)</f>
        <v>0</v>
      </c>
      <c r="BI396" s="255">
        <f>IF(N396="nulová",J396,0)</f>
        <v>0</v>
      </c>
      <c r="BJ396" s="17" t="s">
        <v>86</v>
      </c>
      <c r="BK396" s="255">
        <f>ROUND(I396*H396,2)</f>
        <v>0</v>
      </c>
      <c r="BL396" s="17" t="s">
        <v>149</v>
      </c>
      <c r="BM396" s="254" t="s">
        <v>679</v>
      </c>
    </row>
    <row r="397" spans="1:65" s="2" customFormat="1" ht="24" customHeight="1">
      <c r="A397" s="38"/>
      <c r="B397" s="39"/>
      <c r="C397" s="243" t="s">
        <v>680</v>
      </c>
      <c r="D397" s="243" t="s">
        <v>144</v>
      </c>
      <c r="E397" s="244" t="s">
        <v>681</v>
      </c>
      <c r="F397" s="245" t="s">
        <v>682</v>
      </c>
      <c r="G397" s="246" t="s">
        <v>147</v>
      </c>
      <c r="H397" s="247">
        <v>5</v>
      </c>
      <c r="I397" s="248"/>
      <c r="J397" s="249">
        <f>ROUND(I397*H397,2)</f>
        <v>0</v>
      </c>
      <c r="K397" s="245" t="s">
        <v>148</v>
      </c>
      <c r="L397" s="44"/>
      <c r="M397" s="250" t="s">
        <v>1</v>
      </c>
      <c r="N397" s="251" t="s">
        <v>43</v>
      </c>
      <c r="O397" s="91"/>
      <c r="P397" s="252">
        <f>O397*H397</f>
        <v>0</v>
      </c>
      <c r="Q397" s="252">
        <v>0.00079288</v>
      </c>
      <c r="R397" s="252">
        <f>Q397*H397</f>
        <v>0.0039644</v>
      </c>
      <c r="S397" s="252">
        <v>0</v>
      </c>
      <c r="T397" s="25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54" t="s">
        <v>149</v>
      </c>
      <c r="AT397" s="254" t="s">
        <v>144</v>
      </c>
      <c r="AU397" s="254" t="s">
        <v>89</v>
      </c>
      <c r="AY397" s="17" t="s">
        <v>142</v>
      </c>
      <c r="BE397" s="255">
        <f>IF(N397="základní",J397,0)</f>
        <v>0</v>
      </c>
      <c r="BF397" s="255">
        <f>IF(N397="snížená",J397,0)</f>
        <v>0</v>
      </c>
      <c r="BG397" s="255">
        <f>IF(N397="zákl. přenesená",J397,0)</f>
        <v>0</v>
      </c>
      <c r="BH397" s="255">
        <f>IF(N397="sníž. přenesená",J397,0)</f>
        <v>0</v>
      </c>
      <c r="BI397" s="255">
        <f>IF(N397="nulová",J397,0)</f>
        <v>0</v>
      </c>
      <c r="BJ397" s="17" t="s">
        <v>86</v>
      </c>
      <c r="BK397" s="255">
        <f>ROUND(I397*H397,2)</f>
        <v>0</v>
      </c>
      <c r="BL397" s="17" t="s">
        <v>149</v>
      </c>
      <c r="BM397" s="254" t="s">
        <v>683</v>
      </c>
    </row>
    <row r="398" spans="1:51" s="14" customFormat="1" ht="12">
      <c r="A398" s="14"/>
      <c r="B398" s="268"/>
      <c r="C398" s="269"/>
      <c r="D398" s="258" t="s">
        <v>151</v>
      </c>
      <c r="E398" s="270" t="s">
        <v>1</v>
      </c>
      <c r="F398" s="271" t="s">
        <v>684</v>
      </c>
      <c r="G398" s="269"/>
      <c r="H398" s="270" t="s">
        <v>1</v>
      </c>
      <c r="I398" s="272"/>
      <c r="J398" s="269"/>
      <c r="K398" s="269"/>
      <c r="L398" s="273"/>
      <c r="M398" s="274"/>
      <c r="N398" s="275"/>
      <c r="O398" s="275"/>
      <c r="P398" s="275"/>
      <c r="Q398" s="275"/>
      <c r="R398" s="275"/>
      <c r="S398" s="275"/>
      <c r="T398" s="276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7" t="s">
        <v>151</v>
      </c>
      <c r="AU398" s="277" t="s">
        <v>89</v>
      </c>
      <c r="AV398" s="14" t="s">
        <v>86</v>
      </c>
      <c r="AW398" s="14" t="s">
        <v>33</v>
      </c>
      <c r="AX398" s="14" t="s">
        <v>78</v>
      </c>
      <c r="AY398" s="277" t="s">
        <v>142</v>
      </c>
    </row>
    <row r="399" spans="1:51" s="13" customFormat="1" ht="12">
      <c r="A399" s="13"/>
      <c r="B399" s="256"/>
      <c r="C399" s="257"/>
      <c r="D399" s="258" t="s">
        <v>151</v>
      </c>
      <c r="E399" s="259" t="s">
        <v>1</v>
      </c>
      <c r="F399" s="260" t="s">
        <v>685</v>
      </c>
      <c r="G399" s="257"/>
      <c r="H399" s="261">
        <v>5</v>
      </c>
      <c r="I399" s="262"/>
      <c r="J399" s="257"/>
      <c r="K399" s="257"/>
      <c r="L399" s="263"/>
      <c r="M399" s="264"/>
      <c r="N399" s="265"/>
      <c r="O399" s="265"/>
      <c r="P399" s="265"/>
      <c r="Q399" s="265"/>
      <c r="R399" s="265"/>
      <c r="S399" s="265"/>
      <c r="T399" s="266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7" t="s">
        <v>151</v>
      </c>
      <c r="AU399" s="267" t="s">
        <v>89</v>
      </c>
      <c r="AV399" s="13" t="s">
        <v>89</v>
      </c>
      <c r="AW399" s="13" t="s">
        <v>33</v>
      </c>
      <c r="AX399" s="13" t="s">
        <v>86</v>
      </c>
      <c r="AY399" s="267" t="s">
        <v>142</v>
      </c>
    </row>
    <row r="400" spans="1:65" s="2" customFormat="1" ht="24" customHeight="1">
      <c r="A400" s="38"/>
      <c r="B400" s="39"/>
      <c r="C400" s="289" t="s">
        <v>686</v>
      </c>
      <c r="D400" s="289" t="s">
        <v>222</v>
      </c>
      <c r="E400" s="290" t="s">
        <v>687</v>
      </c>
      <c r="F400" s="291" t="s">
        <v>688</v>
      </c>
      <c r="G400" s="292" t="s">
        <v>147</v>
      </c>
      <c r="H400" s="293">
        <v>5</v>
      </c>
      <c r="I400" s="294"/>
      <c r="J400" s="295">
        <f>ROUND(I400*H400,2)</f>
        <v>0</v>
      </c>
      <c r="K400" s="291" t="s">
        <v>148</v>
      </c>
      <c r="L400" s="296"/>
      <c r="M400" s="297" t="s">
        <v>1</v>
      </c>
      <c r="N400" s="298" t="s">
        <v>43</v>
      </c>
      <c r="O400" s="91"/>
      <c r="P400" s="252">
        <f>O400*H400</f>
        <v>0</v>
      </c>
      <c r="Q400" s="252">
        <v>0.09113</v>
      </c>
      <c r="R400" s="252">
        <f>Q400*H400</f>
        <v>0.45565</v>
      </c>
      <c r="S400" s="252">
        <v>0</v>
      </c>
      <c r="T400" s="25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54" t="s">
        <v>186</v>
      </c>
      <c r="AT400" s="254" t="s">
        <v>222</v>
      </c>
      <c r="AU400" s="254" t="s">
        <v>89</v>
      </c>
      <c r="AY400" s="17" t="s">
        <v>142</v>
      </c>
      <c r="BE400" s="255">
        <f>IF(N400="základní",J400,0)</f>
        <v>0</v>
      </c>
      <c r="BF400" s="255">
        <f>IF(N400="snížená",J400,0)</f>
        <v>0</v>
      </c>
      <c r="BG400" s="255">
        <f>IF(N400="zákl. přenesená",J400,0)</f>
        <v>0</v>
      </c>
      <c r="BH400" s="255">
        <f>IF(N400="sníž. přenesená",J400,0)</f>
        <v>0</v>
      </c>
      <c r="BI400" s="255">
        <f>IF(N400="nulová",J400,0)</f>
        <v>0</v>
      </c>
      <c r="BJ400" s="17" t="s">
        <v>86</v>
      </c>
      <c r="BK400" s="255">
        <f>ROUND(I400*H400,2)</f>
        <v>0</v>
      </c>
      <c r="BL400" s="17" t="s">
        <v>149</v>
      </c>
      <c r="BM400" s="254" t="s">
        <v>689</v>
      </c>
    </row>
    <row r="401" spans="1:63" s="12" customFormat="1" ht="22.8" customHeight="1">
      <c r="A401" s="12"/>
      <c r="B401" s="227"/>
      <c r="C401" s="228"/>
      <c r="D401" s="229" t="s">
        <v>77</v>
      </c>
      <c r="E401" s="241" t="s">
        <v>191</v>
      </c>
      <c r="F401" s="241" t="s">
        <v>690</v>
      </c>
      <c r="G401" s="228"/>
      <c r="H401" s="228"/>
      <c r="I401" s="231"/>
      <c r="J401" s="242">
        <f>BK401</f>
        <v>0</v>
      </c>
      <c r="K401" s="228"/>
      <c r="L401" s="233"/>
      <c r="M401" s="234"/>
      <c r="N401" s="235"/>
      <c r="O401" s="235"/>
      <c r="P401" s="236">
        <f>SUM(P402:P414)</f>
        <v>0</v>
      </c>
      <c r="Q401" s="235"/>
      <c r="R401" s="236">
        <f>SUM(R402:R414)</f>
        <v>0.0125244</v>
      </c>
      <c r="S401" s="235"/>
      <c r="T401" s="237">
        <f>SUM(T402:T414)</f>
        <v>295.4329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38" t="s">
        <v>86</v>
      </c>
      <c r="AT401" s="239" t="s">
        <v>77</v>
      </c>
      <c r="AU401" s="239" t="s">
        <v>86</v>
      </c>
      <c r="AY401" s="238" t="s">
        <v>142</v>
      </c>
      <c r="BK401" s="240">
        <f>SUM(BK402:BK414)</f>
        <v>0</v>
      </c>
    </row>
    <row r="402" spans="1:65" s="2" customFormat="1" ht="24" customHeight="1">
      <c r="A402" s="38"/>
      <c r="B402" s="39"/>
      <c r="C402" s="243" t="s">
        <v>691</v>
      </c>
      <c r="D402" s="243" t="s">
        <v>144</v>
      </c>
      <c r="E402" s="244" t="s">
        <v>692</v>
      </c>
      <c r="F402" s="245" t="s">
        <v>693</v>
      </c>
      <c r="G402" s="246" t="s">
        <v>292</v>
      </c>
      <c r="H402" s="247">
        <v>19.88</v>
      </c>
      <c r="I402" s="248"/>
      <c r="J402" s="249">
        <f>ROUND(I402*H402,2)</f>
        <v>0</v>
      </c>
      <c r="K402" s="245" t="s">
        <v>148</v>
      </c>
      <c r="L402" s="44"/>
      <c r="M402" s="250" t="s">
        <v>1</v>
      </c>
      <c r="N402" s="251" t="s">
        <v>43</v>
      </c>
      <c r="O402" s="91"/>
      <c r="P402" s="252">
        <f>O402*H402</f>
        <v>0</v>
      </c>
      <c r="Q402" s="252">
        <v>0.00063</v>
      </c>
      <c r="R402" s="252">
        <f>Q402*H402</f>
        <v>0.0125244</v>
      </c>
      <c r="S402" s="252">
        <v>0</v>
      </c>
      <c r="T402" s="25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54" t="s">
        <v>149</v>
      </c>
      <c r="AT402" s="254" t="s">
        <v>144</v>
      </c>
      <c r="AU402" s="254" t="s">
        <v>89</v>
      </c>
      <c r="AY402" s="17" t="s">
        <v>142</v>
      </c>
      <c r="BE402" s="255">
        <f>IF(N402="základní",J402,0)</f>
        <v>0</v>
      </c>
      <c r="BF402" s="255">
        <f>IF(N402="snížená",J402,0)</f>
        <v>0</v>
      </c>
      <c r="BG402" s="255">
        <f>IF(N402="zákl. přenesená",J402,0)</f>
        <v>0</v>
      </c>
      <c r="BH402" s="255">
        <f>IF(N402="sníž. přenesená",J402,0)</f>
        <v>0</v>
      </c>
      <c r="BI402" s="255">
        <f>IF(N402="nulová",J402,0)</f>
        <v>0</v>
      </c>
      <c r="BJ402" s="17" t="s">
        <v>86</v>
      </c>
      <c r="BK402" s="255">
        <f>ROUND(I402*H402,2)</f>
        <v>0</v>
      </c>
      <c r="BL402" s="17" t="s">
        <v>149</v>
      </c>
      <c r="BM402" s="254" t="s">
        <v>694</v>
      </c>
    </row>
    <row r="403" spans="1:51" s="13" customFormat="1" ht="12">
      <c r="A403" s="13"/>
      <c r="B403" s="256"/>
      <c r="C403" s="257"/>
      <c r="D403" s="258" t="s">
        <v>151</v>
      </c>
      <c r="E403" s="259" t="s">
        <v>1</v>
      </c>
      <c r="F403" s="260" t="s">
        <v>695</v>
      </c>
      <c r="G403" s="257"/>
      <c r="H403" s="261">
        <v>9.52</v>
      </c>
      <c r="I403" s="262"/>
      <c r="J403" s="257"/>
      <c r="K403" s="257"/>
      <c r="L403" s="263"/>
      <c r="M403" s="264"/>
      <c r="N403" s="265"/>
      <c r="O403" s="265"/>
      <c r="P403" s="265"/>
      <c r="Q403" s="265"/>
      <c r="R403" s="265"/>
      <c r="S403" s="265"/>
      <c r="T403" s="26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7" t="s">
        <v>151</v>
      </c>
      <c r="AU403" s="267" t="s">
        <v>89</v>
      </c>
      <c r="AV403" s="13" t="s">
        <v>89</v>
      </c>
      <c r="AW403" s="13" t="s">
        <v>33</v>
      </c>
      <c r="AX403" s="13" t="s">
        <v>78</v>
      </c>
      <c r="AY403" s="267" t="s">
        <v>142</v>
      </c>
    </row>
    <row r="404" spans="1:51" s="13" customFormat="1" ht="12">
      <c r="A404" s="13"/>
      <c r="B404" s="256"/>
      <c r="C404" s="257"/>
      <c r="D404" s="258" t="s">
        <v>151</v>
      </c>
      <c r="E404" s="259" t="s">
        <v>1</v>
      </c>
      <c r="F404" s="260" t="s">
        <v>696</v>
      </c>
      <c r="G404" s="257"/>
      <c r="H404" s="261">
        <v>10.36</v>
      </c>
      <c r="I404" s="262"/>
      <c r="J404" s="257"/>
      <c r="K404" s="257"/>
      <c r="L404" s="263"/>
      <c r="M404" s="264"/>
      <c r="N404" s="265"/>
      <c r="O404" s="265"/>
      <c r="P404" s="265"/>
      <c r="Q404" s="265"/>
      <c r="R404" s="265"/>
      <c r="S404" s="265"/>
      <c r="T404" s="26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7" t="s">
        <v>151</v>
      </c>
      <c r="AU404" s="267" t="s">
        <v>89</v>
      </c>
      <c r="AV404" s="13" t="s">
        <v>89</v>
      </c>
      <c r="AW404" s="13" t="s">
        <v>33</v>
      </c>
      <c r="AX404" s="13" t="s">
        <v>78</v>
      </c>
      <c r="AY404" s="267" t="s">
        <v>142</v>
      </c>
    </row>
    <row r="405" spans="1:51" s="15" customFormat="1" ht="12">
      <c r="A405" s="15"/>
      <c r="B405" s="278"/>
      <c r="C405" s="279"/>
      <c r="D405" s="258" t="s">
        <v>151</v>
      </c>
      <c r="E405" s="280" t="s">
        <v>1</v>
      </c>
      <c r="F405" s="281" t="s">
        <v>180</v>
      </c>
      <c r="G405" s="279"/>
      <c r="H405" s="282">
        <v>19.88</v>
      </c>
      <c r="I405" s="283"/>
      <c r="J405" s="279"/>
      <c r="K405" s="279"/>
      <c r="L405" s="284"/>
      <c r="M405" s="285"/>
      <c r="N405" s="286"/>
      <c r="O405" s="286"/>
      <c r="P405" s="286"/>
      <c r="Q405" s="286"/>
      <c r="R405" s="286"/>
      <c r="S405" s="286"/>
      <c r="T405" s="287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88" t="s">
        <v>151</v>
      </c>
      <c r="AU405" s="288" t="s">
        <v>89</v>
      </c>
      <c r="AV405" s="15" t="s">
        <v>149</v>
      </c>
      <c r="AW405" s="15" t="s">
        <v>33</v>
      </c>
      <c r="AX405" s="15" t="s">
        <v>86</v>
      </c>
      <c r="AY405" s="288" t="s">
        <v>142</v>
      </c>
    </row>
    <row r="406" spans="1:65" s="2" customFormat="1" ht="48" customHeight="1">
      <c r="A406" s="38"/>
      <c r="B406" s="39"/>
      <c r="C406" s="243" t="s">
        <v>697</v>
      </c>
      <c r="D406" s="243" t="s">
        <v>144</v>
      </c>
      <c r="E406" s="244" t="s">
        <v>698</v>
      </c>
      <c r="F406" s="245" t="s">
        <v>699</v>
      </c>
      <c r="G406" s="246" t="s">
        <v>147</v>
      </c>
      <c r="H406" s="247">
        <v>150</v>
      </c>
      <c r="I406" s="248"/>
      <c r="J406" s="249">
        <f>ROUND(I406*H406,2)</f>
        <v>0</v>
      </c>
      <c r="K406" s="245" t="s">
        <v>148</v>
      </c>
      <c r="L406" s="44"/>
      <c r="M406" s="250" t="s">
        <v>1</v>
      </c>
      <c r="N406" s="251" t="s">
        <v>43</v>
      </c>
      <c r="O406" s="91"/>
      <c r="P406" s="252">
        <f>O406*H406</f>
        <v>0</v>
      </c>
      <c r="Q406" s="252">
        <v>0</v>
      </c>
      <c r="R406" s="252">
        <f>Q406*H406</f>
        <v>0</v>
      </c>
      <c r="S406" s="252">
        <v>0.98</v>
      </c>
      <c r="T406" s="253">
        <f>S406*H406</f>
        <v>147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54" t="s">
        <v>149</v>
      </c>
      <c r="AT406" s="254" t="s">
        <v>144</v>
      </c>
      <c r="AU406" s="254" t="s">
        <v>89</v>
      </c>
      <c r="AY406" s="17" t="s">
        <v>142</v>
      </c>
      <c r="BE406" s="255">
        <f>IF(N406="základní",J406,0)</f>
        <v>0</v>
      </c>
      <c r="BF406" s="255">
        <f>IF(N406="snížená",J406,0)</f>
        <v>0</v>
      </c>
      <c r="BG406" s="255">
        <f>IF(N406="zákl. přenesená",J406,0)</f>
        <v>0</v>
      </c>
      <c r="BH406" s="255">
        <f>IF(N406="sníž. přenesená",J406,0)</f>
        <v>0</v>
      </c>
      <c r="BI406" s="255">
        <f>IF(N406="nulová",J406,0)</f>
        <v>0</v>
      </c>
      <c r="BJ406" s="17" t="s">
        <v>86</v>
      </c>
      <c r="BK406" s="255">
        <f>ROUND(I406*H406,2)</f>
        <v>0</v>
      </c>
      <c r="BL406" s="17" t="s">
        <v>149</v>
      </c>
      <c r="BM406" s="254" t="s">
        <v>700</v>
      </c>
    </row>
    <row r="407" spans="1:51" s="14" customFormat="1" ht="12">
      <c r="A407" s="14"/>
      <c r="B407" s="268"/>
      <c r="C407" s="269"/>
      <c r="D407" s="258" t="s">
        <v>151</v>
      </c>
      <c r="E407" s="270" t="s">
        <v>1</v>
      </c>
      <c r="F407" s="271" t="s">
        <v>701</v>
      </c>
      <c r="G407" s="269"/>
      <c r="H407" s="270" t="s">
        <v>1</v>
      </c>
      <c r="I407" s="272"/>
      <c r="J407" s="269"/>
      <c r="K407" s="269"/>
      <c r="L407" s="273"/>
      <c r="M407" s="274"/>
      <c r="N407" s="275"/>
      <c r="O407" s="275"/>
      <c r="P407" s="275"/>
      <c r="Q407" s="275"/>
      <c r="R407" s="275"/>
      <c r="S407" s="275"/>
      <c r="T407" s="276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7" t="s">
        <v>151</v>
      </c>
      <c r="AU407" s="277" t="s">
        <v>89</v>
      </c>
      <c r="AV407" s="14" t="s">
        <v>86</v>
      </c>
      <c r="AW407" s="14" t="s">
        <v>33</v>
      </c>
      <c r="AX407" s="14" t="s">
        <v>78</v>
      </c>
      <c r="AY407" s="277" t="s">
        <v>142</v>
      </c>
    </row>
    <row r="408" spans="1:51" s="13" customFormat="1" ht="12">
      <c r="A408" s="13"/>
      <c r="B408" s="256"/>
      <c r="C408" s="257"/>
      <c r="D408" s="258" t="s">
        <v>151</v>
      </c>
      <c r="E408" s="259" t="s">
        <v>1</v>
      </c>
      <c r="F408" s="260" t="s">
        <v>702</v>
      </c>
      <c r="G408" s="257"/>
      <c r="H408" s="261">
        <v>150</v>
      </c>
      <c r="I408" s="262"/>
      <c r="J408" s="257"/>
      <c r="K408" s="257"/>
      <c r="L408" s="263"/>
      <c r="M408" s="264"/>
      <c r="N408" s="265"/>
      <c r="O408" s="265"/>
      <c r="P408" s="265"/>
      <c r="Q408" s="265"/>
      <c r="R408" s="265"/>
      <c r="S408" s="265"/>
      <c r="T408" s="266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7" t="s">
        <v>151</v>
      </c>
      <c r="AU408" s="267" t="s">
        <v>89</v>
      </c>
      <c r="AV408" s="13" t="s">
        <v>89</v>
      </c>
      <c r="AW408" s="13" t="s">
        <v>33</v>
      </c>
      <c r="AX408" s="13" t="s">
        <v>86</v>
      </c>
      <c r="AY408" s="267" t="s">
        <v>142</v>
      </c>
    </row>
    <row r="409" spans="1:65" s="2" customFormat="1" ht="48" customHeight="1">
      <c r="A409" s="38"/>
      <c r="B409" s="39"/>
      <c r="C409" s="243" t="s">
        <v>703</v>
      </c>
      <c r="D409" s="243" t="s">
        <v>144</v>
      </c>
      <c r="E409" s="244" t="s">
        <v>704</v>
      </c>
      <c r="F409" s="245" t="s">
        <v>705</v>
      </c>
      <c r="G409" s="246" t="s">
        <v>147</v>
      </c>
      <c r="H409" s="247">
        <v>22</v>
      </c>
      <c r="I409" s="248"/>
      <c r="J409" s="249">
        <f>ROUND(I409*H409,2)</f>
        <v>0</v>
      </c>
      <c r="K409" s="245" t="s">
        <v>148</v>
      </c>
      <c r="L409" s="44"/>
      <c r="M409" s="250" t="s">
        <v>1</v>
      </c>
      <c r="N409" s="251" t="s">
        <v>43</v>
      </c>
      <c r="O409" s="91"/>
      <c r="P409" s="252">
        <f>O409*H409</f>
        <v>0</v>
      </c>
      <c r="Q409" s="252">
        <v>0</v>
      </c>
      <c r="R409" s="252">
        <f>Q409*H409</f>
        <v>0</v>
      </c>
      <c r="S409" s="252">
        <v>3.06</v>
      </c>
      <c r="T409" s="253">
        <f>S409*H409</f>
        <v>67.32000000000001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54" t="s">
        <v>149</v>
      </c>
      <c r="AT409" s="254" t="s">
        <v>144</v>
      </c>
      <c r="AU409" s="254" t="s">
        <v>89</v>
      </c>
      <c r="AY409" s="17" t="s">
        <v>142</v>
      </c>
      <c r="BE409" s="255">
        <f>IF(N409="základní",J409,0)</f>
        <v>0</v>
      </c>
      <c r="BF409" s="255">
        <f>IF(N409="snížená",J409,0)</f>
        <v>0</v>
      </c>
      <c r="BG409" s="255">
        <f>IF(N409="zákl. přenesená",J409,0)</f>
        <v>0</v>
      </c>
      <c r="BH409" s="255">
        <f>IF(N409="sníž. přenesená",J409,0)</f>
        <v>0</v>
      </c>
      <c r="BI409" s="255">
        <f>IF(N409="nulová",J409,0)</f>
        <v>0</v>
      </c>
      <c r="BJ409" s="17" t="s">
        <v>86</v>
      </c>
      <c r="BK409" s="255">
        <f>ROUND(I409*H409,2)</f>
        <v>0</v>
      </c>
      <c r="BL409" s="17" t="s">
        <v>149</v>
      </c>
      <c r="BM409" s="254" t="s">
        <v>706</v>
      </c>
    </row>
    <row r="410" spans="1:51" s="13" customFormat="1" ht="12">
      <c r="A410" s="13"/>
      <c r="B410" s="256"/>
      <c r="C410" s="257"/>
      <c r="D410" s="258" t="s">
        <v>151</v>
      </c>
      <c r="E410" s="259" t="s">
        <v>1</v>
      </c>
      <c r="F410" s="260" t="s">
        <v>707</v>
      </c>
      <c r="G410" s="257"/>
      <c r="H410" s="261">
        <v>22</v>
      </c>
      <c r="I410" s="262"/>
      <c r="J410" s="257"/>
      <c r="K410" s="257"/>
      <c r="L410" s="263"/>
      <c r="M410" s="264"/>
      <c r="N410" s="265"/>
      <c r="O410" s="265"/>
      <c r="P410" s="265"/>
      <c r="Q410" s="265"/>
      <c r="R410" s="265"/>
      <c r="S410" s="265"/>
      <c r="T410" s="266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7" t="s">
        <v>151</v>
      </c>
      <c r="AU410" s="267" t="s">
        <v>89</v>
      </c>
      <c r="AV410" s="13" t="s">
        <v>89</v>
      </c>
      <c r="AW410" s="13" t="s">
        <v>33</v>
      </c>
      <c r="AX410" s="13" t="s">
        <v>86</v>
      </c>
      <c r="AY410" s="267" t="s">
        <v>142</v>
      </c>
    </row>
    <row r="411" spans="1:65" s="2" customFormat="1" ht="48" customHeight="1">
      <c r="A411" s="38"/>
      <c r="B411" s="39"/>
      <c r="C411" s="243" t="s">
        <v>708</v>
      </c>
      <c r="D411" s="243" t="s">
        <v>144</v>
      </c>
      <c r="E411" s="244" t="s">
        <v>709</v>
      </c>
      <c r="F411" s="245" t="s">
        <v>710</v>
      </c>
      <c r="G411" s="246" t="s">
        <v>172</v>
      </c>
      <c r="H411" s="247">
        <v>147.478</v>
      </c>
      <c r="I411" s="248"/>
      <c r="J411" s="249">
        <f>ROUND(I411*H411,2)</f>
        <v>0</v>
      </c>
      <c r="K411" s="245" t="s">
        <v>148</v>
      </c>
      <c r="L411" s="44"/>
      <c r="M411" s="250" t="s">
        <v>1</v>
      </c>
      <c r="N411" s="251" t="s">
        <v>43</v>
      </c>
      <c r="O411" s="91"/>
      <c r="P411" s="252">
        <f>O411*H411</f>
        <v>0</v>
      </c>
      <c r="Q411" s="252">
        <v>0</v>
      </c>
      <c r="R411" s="252">
        <f>Q411*H411</f>
        <v>0</v>
      </c>
      <c r="S411" s="252">
        <v>0.55</v>
      </c>
      <c r="T411" s="253">
        <f>S411*H411</f>
        <v>81.11290000000001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54" t="s">
        <v>149</v>
      </c>
      <c r="AT411" s="254" t="s">
        <v>144</v>
      </c>
      <c r="AU411" s="254" t="s">
        <v>89</v>
      </c>
      <c r="AY411" s="17" t="s">
        <v>142</v>
      </c>
      <c r="BE411" s="255">
        <f>IF(N411="základní",J411,0)</f>
        <v>0</v>
      </c>
      <c r="BF411" s="255">
        <f>IF(N411="snížená",J411,0)</f>
        <v>0</v>
      </c>
      <c r="BG411" s="255">
        <f>IF(N411="zákl. přenesená",J411,0)</f>
        <v>0</v>
      </c>
      <c r="BH411" s="255">
        <f>IF(N411="sníž. přenesená",J411,0)</f>
        <v>0</v>
      </c>
      <c r="BI411" s="255">
        <f>IF(N411="nulová",J411,0)</f>
        <v>0</v>
      </c>
      <c r="BJ411" s="17" t="s">
        <v>86</v>
      </c>
      <c r="BK411" s="255">
        <f>ROUND(I411*H411,2)</f>
        <v>0</v>
      </c>
      <c r="BL411" s="17" t="s">
        <v>149</v>
      </c>
      <c r="BM411" s="254" t="s">
        <v>711</v>
      </c>
    </row>
    <row r="412" spans="1:51" s="13" customFormat="1" ht="12">
      <c r="A412" s="13"/>
      <c r="B412" s="256"/>
      <c r="C412" s="257"/>
      <c r="D412" s="258" t="s">
        <v>151</v>
      </c>
      <c r="E412" s="259" t="s">
        <v>1</v>
      </c>
      <c r="F412" s="260" t="s">
        <v>712</v>
      </c>
      <c r="G412" s="257"/>
      <c r="H412" s="261">
        <v>126</v>
      </c>
      <c r="I412" s="262"/>
      <c r="J412" s="257"/>
      <c r="K412" s="257"/>
      <c r="L412" s="263"/>
      <c r="M412" s="264"/>
      <c r="N412" s="265"/>
      <c r="O412" s="265"/>
      <c r="P412" s="265"/>
      <c r="Q412" s="265"/>
      <c r="R412" s="265"/>
      <c r="S412" s="265"/>
      <c r="T412" s="26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7" t="s">
        <v>151</v>
      </c>
      <c r="AU412" s="267" t="s">
        <v>89</v>
      </c>
      <c r="AV412" s="13" t="s">
        <v>89</v>
      </c>
      <c r="AW412" s="13" t="s">
        <v>33</v>
      </c>
      <c r="AX412" s="13" t="s">
        <v>78</v>
      </c>
      <c r="AY412" s="267" t="s">
        <v>142</v>
      </c>
    </row>
    <row r="413" spans="1:51" s="13" customFormat="1" ht="12">
      <c r="A413" s="13"/>
      <c r="B413" s="256"/>
      <c r="C413" s="257"/>
      <c r="D413" s="258" t="s">
        <v>151</v>
      </c>
      <c r="E413" s="259" t="s">
        <v>1</v>
      </c>
      <c r="F413" s="260" t="s">
        <v>713</v>
      </c>
      <c r="G413" s="257"/>
      <c r="H413" s="261">
        <v>21.478</v>
      </c>
      <c r="I413" s="262"/>
      <c r="J413" s="257"/>
      <c r="K413" s="257"/>
      <c r="L413" s="263"/>
      <c r="M413" s="264"/>
      <c r="N413" s="265"/>
      <c r="O413" s="265"/>
      <c r="P413" s="265"/>
      <c r="Q413" s="265"/>
      <c r="R413" s="265"/>
      <c r="S413" s="265"/>
      <c r="T413" s="26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7" t="s">
        <v>151</v>
      </c>
      <c r="AU413" s="267" t="s">
        <v>89</v>
      </c>
      <c r="AV413" s="13" t="s">
        <v>89</v>
      </c>
      <c r="AW413" s="13" t="s">
        <v>33</v>
      </c>
      <c r="AX413" s="13" t="s">
        <v>78</v>
      </c>
      <c r="AY413" s="267" t="s">
        <v>142</v>
      </c>
    </row>
    <row r="414" spans="1:51" s="15" customFormat="1" ht="12">
      <c r="A414" s="15"/>
      <c r="B414" s="278"/>
      <c r="C414" s="279"/>
      <c r="D414" s="258" t="s">
        <v>151</v>
      </c>
      <c r="E414" s="280" t="s">
        <v>1</v>
      </c>
      <c r="F414" s="281" t="s">
        <v>180</v>
      </c>
      <c r="G414" s="279"/>
      <c r="H414" s="282">
        <v>147.478</v>
      </c>
      <c r="I414" s="283"/>
      <c r="J414" s="279"/>
      <c r="K414" s="279"/>
      <c r="L414" s="284"/>
      <c r="M414" s="285"/>
      <c r="N414" s="286"/>
      <c r="O414" s="286"/>
      <c r="P414" s="286"/>
      <c r="Q414" s="286"/>
      <c r="R414" s="286"/>
      <c r="S414" s="286"/>
      <c r="T414" s="287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88" t="s">
        <v>151</v>
      </c>
      <c r="AU414" s="288" t="s">
        <v>89</v>
      </c>
      <c r="AV414" s="15" t="s">
        <v>149</v>
      </c>
      <c r="AW414" s="15" t="s">
        <v>33</v>
      </c>
      <c r="AX414" s="15" t="s">
        <v>86</v>
      </c>
      <c r="AY414" s="288" t="s">
        <v>142</v>
      </c>
    </row>
    <row r="415" spans="1:63" s="12" customFormat="1" ht="22.8" customHeight="1">
      <c r="A415" s="12"/>
      <c r="B415" s="227"/>
      <c r="C415" s="228"/>
      <c r="D415" s="229" t="s">
        <v>77</v>
      </c>
      <c r="E415" s="241" t="s">
        <v>714</v>
      </c>
      <c r="F415" s="241" t="s">
        <v>715</v>
      </c>
      <c r="G415" s="228"/>
      <c r="H415" s="228"/>
      <c r="I415" s="231"/>
      <c r="J415" s="242">
        <f>BK415</f>
        <v>0</v>
      </c>
      <c r="K415" s="228"/>
      <c r="L415" s="233"/>
      <c r="M415" s="234"/>
      <c r="N415" s="235"/>
      <c r="O415" s="235"/>
      <c r="P415" s="236">
        <f>SUM(P416:P422)</f>
        <v>0</v>
      </c>
      <c r="Q415" s="235"/>
      <c r="R415" s="236">
        <f>SUM(R416:R422)</f>
        <v>0</v>
      </c>
      <c r="S415" s="235"/>
      <c r="T415" s="237">
        <f>SUM(T416:T422)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38" t="s">
        <v>86</v>
      </c>
      <c r="AT415" s="239" t="s">
        <v>77</v>
      </c>
      <c r="AU415" s="239" t="s">
        <v>86</v>
      </c>
      <c r="AY415" s="238" t="s">
        <v>142</v>
      </c>
      <c r="BK415" s="240">
        <f>SUM(BK416:BK422)</f>
        <v>0</v>
      </c>
    </row>
    <row r="416" spans="1:65" s="2" customFormat="1" ht="36" customHeight="1">
      <c r="A416" s="38"/>
      <c r="B416" s="39"/>
      <c r="C416" s="243" t="s">
        <v>716</v>
      </c>
      <c r="D416" s="243" t="s">
        <v>144</v>
      </c>
      <c r="E416" s="244" t="s">
        <v>717</v>
      </c>
      <c r="F416" s="245" t="s">
        <v>718</v>
      </c>
      <c r="G416" s="246" t="s">
        <v>225</v>
      </c>
      <c r="H416" s="247">
        <v>149.633</v>
      </c>
      <c r="I416" s="248"/>
      <c r="J416" s="249">
        <f>ROUND(I416*H416,2)</f>
        <v>0</v>
      </c>
      <c r="K416" s="245" t="s">
        <v>148</v>
      </c>
      <c r="L416" s="44"/>
      <c r="M416" s="250" t="s">
        <v>1</v>
      </c>
      <c r="N416" s="251" t="s">
        <v>43</v>
      </c>
      <c r="O416" s="91"/>
      <c r="P416" s="252">
        <f>O416*H416</f>
        <v>0</v>
      </c>
      <c r="Q416" s="252">
        <v>0</v>
      </c>
      <c r="R416" s="252">
        <f>Q416*H416</f>
        <v>0</v>
      </c>
      <c r="S416" s="252">
        <v>0</v>
      </c>
      <c r="T416" s="25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54" t="s">
        <v>149</v>
      </c>
      <c r="AT416" s="254" t="s">
        <v>144</v>
      </c>
      <c r="AU416" s="254" t="s">
        <v>89</v>
      </c>
      <c r="AY416" s="17" t="s">
        <v>142</v>
      </c>
      <c r="BE416" s="255">
        <f>IF(N416="základní",J416,0)</f>
        <v>0</v>
      </c>
      <c r="BF416" s="255">
        <f>IF(N416="snížená",J416,0)</f>
        <v>0</v>
      </c>
      <c r="BG416" s="255">
        <f>IF(N416="zákl. přenesená",J416,0)</f>
        <v>0</v>
      </c>
      <c r="BH416" s="255">
        <f>IF(N416="sníž. přenesená",J416,0)</f>
        <v>0</v>
      </c>
      <c r="BI416" s="255">
        <f>IF(N416="nulová",J416,0)</f>
        <v>0</v>
      </c>
      <c r="BJ416" s="17" t="s">
        <v>86</v>
      </c>
      <c r="BK416" s="255">
        <f>ROUND(I416*H416,2)</f>
        <v>0</v>
      </c>
      <c r="BL416" s="17" t="s">
        <v>149</v>
      </c>
      <c r="BM416" s="254" t="s">
        <v>719</v>
      </c>
    </row>
    <row r="417" spans="1:51" s="13" customFormat="1" ht="12">
      <c r="A417" s="13"/>
      <c r="B417" s="256"/>
      <c r="C417" s="257"/>
      <c r="D417" s="258" t="s">
        <v>151</v>
      </c>
      <c r="E417" s="259" t="s">
        <v>1</v>
      </c>
      <c r="F417" s="260" t="s">
        <v>720</v>
      </c>
      <c r="G417" s="257"/>
      <c r="H417" s="261">
        <v>67.32</v>
      </c>
      <c r="I417" s="262"/>
      <c r="J417" s="257"/>
      <c r="K417" s="257"/>
      <c r="L417" s="263"/>
      <c r="M417" s="264"/>
      <c r="N417" s="265"/>
      <c r="O417" s="265"/>
      <c r="P417" s="265"/>
      <c r="Q417" s="265"/>
      <c r="R417" s="265"/>
      <c r="S417" s="265"/>
      <c r="T417" s="266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7" t="s">
        <v>151</v>
      </c>
      <c r="AU417" s="267" t="s">
        <v>89</v>
      </c>
      <c r="AV417" s="13" t="s">
        <v>89</v>
      </c>
      <c r="AW417" s="13" t="s">
        <v>33</v>
      </c>
      <c r="AX417" s="13" t="s">
        <v>78</v>
      </c>
      <c r="AY417" s="267" t="s">
        <v>142</v>
      </c>
    </row>
    <row r="418" spans="1:51" s="13" customFormat="1" ht="12">
      <c r="A418" s="13"/>
      <c r="B418" s="256"/>
      <c r="C418" s="257"/>
      <c r="D418" s="258" t="s">
        <v>151</v>
      </c>
      <c r="E418" s="259" t="s">
        <v>1</v>
      </c>
      <c r="F418" s="260" t="s">
        <v>721</v>
      </c>
      <c r="G418" s="257"/>
      <c r="H418" s="261">
        <v>81.113</v>
      </c>
      <c r="I418" s="262"/>
      <c r="J418" s="257"/>
      <c r="K418" s="257"/>
      <c r="L418" s="263"/>
      <c r="M418" s="264"/>
      <c r="N418" s="265"/>
      <c r="O418" s="265"/>
      <c r="P418" s="265"/>
      <c r="Q418" s="265"/>
      <c r="R418" s="265"/>
      <c r="S418" s="265"/>
      <c r="T418" s="26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7" t="s">
        <v>151</v>
      </c>
      <c r="AU418" s="267" t="s">
        <v>89</v>
      </c>
      <c r="AV418" s="13" t="s">
        <v>89</v>
      </c>
      <c r="AW418" s="13" t="s">
        <v>33</v>
      </c>
      <c r="AX418" s="13" t="s">
        <v>78</v>
      </c>
      <c r="AY418" s="267" t="s">
        <v>142</v>
      </c>
    </row>
    <row r="419" spans="1:51" s="13" customFormat="1" ht="12">
      <c r="A419" s="13"/>
      <c r="B419" s="256"/>
      <c r="C419" s="257"/>
      <c r="D419" s="258" t="s">
        <v>151</v>
      </c>
      <c r="E419" s="259" t="s">
        <v>1</v>
      </c>
      <c r="F419" s="260" t="s">
        <v>722</v>
      </c>
      <c r="G419" s="257"/>
      <c r="H419" s="261">
        <v>1.2</v>
      </c>
      <c r="I419" s="262"/>
      <c r="J419" s="257"/>
      <c r="K419" s="257"/>
      <c r="L419" s="263"/>
      <c r="M419" s="264"/>
      <c r="N419" s="265"/>
      <c r="O419" s="265"/>
      <c r="P419" s="265"/>
      <c r="Q419" s="265"/>
      <c r="R419" s="265"/>
      <c r="S419" s="265"/>
      <c r="T419" s="26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7" t="s">
        <v>151</v>
      </c>
      <c r="AU419" s="267" t="s">
        <v>89</v>
      </c>
      <c r="AV419" s="13" t="s">
        <v>89</v>
      </c>
      <c r="AW419" s="13" t="s">
        <v>33</v>
      </c>
      <c r="AX419" s="13" t="s">
        <v>78</v>
      </c>
      <c r="AY419" s="267" t="s">
        <v>142</v>
      </c>
    </row>
    <row r="420" spans="1:51" s="15" customFormat="1" ht="12">
      <c r="A420" s="15"/>
      <c r="B420" s="278"/>
      <c r="C420" s="279"/>
      <c r="D420" s="258" t="s">
        <v>151</v>
      </c>
      <c r="E420" s="280" t="s">
        <v>1</v>
      </c>
      <c r="F420" s="281" t="s">
        <v>180</v>
      </c>
      <c r="G420" s="279"/>
      <c r="H420" s="282">
        <v>149.633</v>
      </c>
      <c r="I420" s="283"/>
      <c r="J420" s="279"/>
      <c r="K420" s="279"/>
      <c r="L420" s="284"/>
      <c r="M420" s="285"/>
      <c r="N420" s="286"/>
      <c r="O420" s="286"/>
      <c r="P420" s="286"/>
      <c r="Q420" s="286"/>
      <c r="R420" s="286"/>
      <c r="S420" s="286"/>
      <c r="T420" s="287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88" t="s">
        <v>151</v>
      </c>
      <c r="AU420" s="288" t="s">
        <v>89</v>
      </c>
      <c r="AV420" s="15" t="s">
        <v>149</v>
      </c>
      <c r="AW420" s="15" t="s">
        <v>33</v>
      </c>
      <c r="AX420" s="15" t="s">
        <v>86</v>
      </c>
      <c r="AY420" s="288" t="s">
        <v>142</v>
      </c>
    </row>
    <row r="421" spans="1:65" s="2" customFormat="1" ht="48" customHeight="1">
      <c r="A421" s="38"/>
      <c r="B421" s="39"/>
      <c r="C421" s="243" t="s">
        <v>723</v>
      </c>
      <c r="D421" s="243" t="s">
        <v>144</v>
      </c>
      <c r="E421" s="244" t="s">
        <v>724</v>
      </c>
      <c r="F421" s="245" t="s">
        <v>725</v>
      </c>
      <c r="G421" s="246" t="s">
        <v>225</v>
      </c>
      <c r="H421" s="247">
        <v>4189.724</v>
      </c>
      <c r="I421" s="248"/>
      <c r="J421" s="249">
        <f>ROUND(I421*H421,2)</f>
        <v>0</v>
      </c>
      <c r="K421" s="245" t="s">
        <v>148</v>
      </c>
      <c r="L421" s="44"/>
      <c r="M421" s="250" t="s">
        <v>1</v>
      </c>
      <c r="N421" s="251" t="s">
        <v>43</v>
      </c>
      <c r="O421" s="91"/>
      <c r="P421" s="252">
        <f>O421*H421</f>
        <v>0</v>
      </c>
      <c r="Q421" s="252">
        <v>0</v>
      </c>
      <c r="R421" s="252">
        <f>Q421*H421</f>
        <v>0</v>
      </c>
      <c r="S421" s="252">
        <v>0</v>
      </c>
      <c r="T421" s="25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54" t="s">
        <v>149</v>
      </c>
      <c r="AT421" s="254" t="s">
        <v>144</v>
      </c>
      <c r="AU421" s="254" t="s">
        <v>89</v>
      </c>
      <c r="AY421" s="17" t="s">
        <v>142</v>
      </c>
      <c r="BE421" s="255">
        <f>IF(N421="základní",J421,0)</f>
        <v>0</v>
      </c>
      <c r="BF421" s="255">
        <f>IF(N421="snížená",J421,0)</f>
        <v>0</v>
      </c>
      <c r="BG421" s="255">
        <f>IF(N421="zákl. přenesená",J421,0)</f>
        <v>0</v>
      </c>
      <c r="BH421" s="255">
        <f>IF(N421="sníž. přenesená",J421,0)</f>
        <v>0</v>
      </c>
      <c r="BI421" s="255">
        <f>IF(N421="nulová",J421,0)</f>
        <v>0</v>
      </c>
      <c r="BJ421" s="17" t="s">
        <v>86</v>
      </c>
      <c r="BK421" s="255">
        <f>ROUND(I421*H421,2)</f>
        <v>0</v>
      </c>
      <c r="BL421" s="17" t="s">
        <v>149</v>
      </c>
      <c r="BM421" s="254" t="s">
        <v>726</v>
      </c>
    </row>
    <row r="422" spans="1:51" s="13" customFormat="1" ht="12">
      <c r="A422" s="13"/>
      <c r="B422" s="256"/>
      <c r="C422" s="257"/>
      <c r="D422" s="258" t="s">
        <v>151</v>
      </c>
      <c r="E422" s="259" t="s">
        <v>1</v>
      </c>
      <c r="F422" s="260" t="s">
        <v>727</v>
      </c>
      <c r="G422" s="257"/>
      <c r="H422" s="261">
        <v>4189.724</v>
      </c>
      <c r="I422" s="262"/>
      <c r="J422" s="257"/>
      <c r="K422" s="257"/>
      <c r="L422" s="263"/>
      <c r="M422" s="264"/>
      <c r="N422" s="265"/>
      <c r="O422" s="265"/>
      <c r="P422" s="265"/>
      <c r="Q422" s="265"/>
      <c r="R422" s="265"/>
      <c r="S422" s="265"/>
      <c r="T422" s="26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7" t="s">
        <v>151</v>
      </c>
      <c r="AU422" s="267" t="s">
        <v>89</v>
      </c>
      <c r="AV422" s="13" t="s">
        <v>89</v>
      </c>
      <c r="AW422" s="13" t="s">
        <v>33</v>
      </c>
      <c r="AX422" s="13" t="s">
        <v>86</v>
      </c>
      <c r="AY422" s="267" t="s">
        <v>142</v>
      </c>
    </row>
    <row r="423" spans="1:63" s="12" customFormat="1" ht="22.8" customHeight="1">
      <c r="A423" s="12"/>
      <c r="B423" s="227"/>
      <c r="C423" s="228"/>
      <c r="D423" s="229" t="s">
        <v>77</v>
      </c>
      <c r="E423" s="241" t="s">
        <v>728</v>
      </c>
      <c r="F423" s="241" t="s">
        <v>729</v>
      </c>
      <c r="G423" s="228"/>
      <c r="H423" s="228"/>
      <c r="I423" s="231"/>
      <c r="J423" s="242">
        <f>BK423</f>
        <v>0</v>
      </c>
      <c r="K423" s="228"/>
      <c r="L423" s="233"/>
      <c r="M423" s="234"/>
      <c r="N423" s="235"/>
      <c r="O423" s="235"/>
      <c r="P423" s="236">
        <f>SUM(P424:P425)</f>
        <v>0</v>
      </c>
      <c r="Q423" s="235"/>
      <c r="R423" s="236">
        <f>SUM(R424:R425)</f>
        <v>0</v>
      </c>
      <c r="S423" s="235"/>
      <c r="T423" s="237">
        <f>SUM(T424:T425)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38" t="s">
        <v>86</v>
      </c>
      <c r="AT423" s="239" t="s">
        <v>77</v>
      </c>
      <c r="AU423" s="239" t="s">
        <v>86</v>
      </c>
      <c r="AY423" s="238" t="s">
        <v>142</v>
      </c>
      <c r="BK423" s="240">
        <f>SUM(BK424:BK425)</f>
        <v>0</v>
      </c>
    </row>
    <row r="424" spans="1:65" s="2" customFormat="1" ht="24" customHeight="1">
      <c r="A424" s="38"/>
      <c r="B424" s="39"/>
      <c r="C424" s="243" t="s">
        <v>730</v>
      </c>
      <c r="D424" s="243" t="s">
        <v>144</v>
      </c>
      <c r="E424" s="244" t="s">
        <v>731</v>
      </c>
      <c r="F424" s="245" t="s">
        <v>732</v>
      </c>
      <c r="G424" s="246" t="s">
        <v>225</v>
      </c>
      <c r="H424" s="247">
        <v>2606.61</v>
      </c>
      <c r="I424" s="248"/>
      <c r="J424" s="249">
        <f>ROUND(I424*H424,2)</f>
        <v>0</v>
      </c>
      <c r="K424" s="245" t="s">
        <v>148</v>
      </c>
      <c r="L424" s="44"/>
      <c r="M424" s="250" t="s">
        <v>1</v>
      </c>
      <c r="N424" s="251" t="s">
        <v>43</v>
      </c>
      <c r="O424" s="91"/>
      <c r="P424" s="252">
        <f>O424*H424</f>
        <v>0</v>
      </c>
      <c r="Q424" s="252">
        <v>0</v>
      </c>
      <c r="R424" s="252">
        <f>Q424*H424</f>
        <v>0</v>
      </c>
      <c r="S424" s="252">
        <v>0</v>
      </c>
      <c r="T424" s="25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54" t="s">
        <v>149</v>
      </c>
      <c r="AT424" s="254" t="s">
        <v>144</v>
      </c>
      <c r="AU424" s="254" t="s">
        <v>89</v>
      </c>
      <c r="AY424" s="17" t="s">
        <v>142</v>
      </c>
      <c r="BE424" s="255">
        <f>IF(N424="základní",J424,0)</f>
        <v>0</v>
      </c>
      <c r="BF424" s="255">
        <f>IF(N424="snížená",J424,0)</f>
        <v>0</v>
      </c>
      <c r="BG424" s="255">
        <f>IF(N424="zákl. přenesená",J424,0)</f>
        <v>0</v>
      </c>
      <c r="BH424" s="255">
        <f>IF(N424="sníž. přenesená",J424,0)</f>
        <v>0</v>
      </c>
      <c r="BI424" s="255">
        <f>IF(N424="nulová",J424,0)</f>
        <v>0</v>
      </c>
      <c r="BJ424" s="17" t="s">
        <v>86</v>
      </c>
      <c r="BK424" s="255">
        <f>ROUND(I424*H424,2)</f>
        <v>0</v>
      </c>
      <c r="BL424" s="17" t="s">
        <v>149</v>
      </c>
      <c r="BM424" s="254" t="s">
        <v>733</v>
      </c>
    </row>
    <row r="425" spans="1:65" s="2" customFormat="1" ht="48" customHeight="1">
      <c r="A425" s="38"/>
      <c r="B425" s="39"/>
      <c r="C425" s="243" t="s">
        <v>734</v>
      </c>
      <c r="D425" s="243" t="s">
        <v>144</v>
      </c>
      <c r="E425" s="244" t="s">
        <v>735</v>
      </c>
      <c r="F425" s="245" t="s">
        <v>736</v>
      </c>
      <c r="G425" s="246" t="s">
        <v>225</v>
      </c>
      <c r="H425" s="247">
        <v>2606</v>
      </c>
      <c r="I425" s="248"/>
      <c r="J425" s="249">
        <f>ROUND(I425*H425,2)</f>
        <v>0</v>
      </c>
      <c r="K425" s="245" t="s">
        <v>148</v>
      </c>
      <c r="L425" s="44"/>
      <c r="M425" s="250" t="s">
        <v>1</v>
      </c>
      <c r="N425" s="251" t="s">
        <v>43</v>
      </c>
      <c r="O425" s="91"/>
      <c r="P425" s="252">
        <f>O425*H425</f>
        <v>0</v>
      </c>
      <c r="Q425" s="252">
        <v>0</v>
      </c>
      <c r="R425" s="252">
        <f>Q425*H425</f>
        <v>0</v>
      </c>
      <c r="S425" s="252">
        <v>0</v>
      </c>
      <c r="T425" s="25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54" t="s">
        <v>149</v>
      </c>
      <c r="AT425" s="254" t="s">
        <v>144</v>
      </c>
      <c r="AU425" s="254" t="s">
        <v>89</v>
      </c>
      <c r="AY425" s="17" t="s">
        <v>142</v>
      </c>
      <c r="BE425" s="255">
        <f>IF(N425="základní",J425,0)</f>
        <v>0</v>
      </c>
      <c r="BF425" s="255">
        <f>IF(N425="snížená",J425,0)</f>
        <v>0</v>
      </c>
      <c r="BG425" s="255">
        <f>IF(N425="zákl. přenesená",J425,0)</f>
        <v>0</v>
      </c>
      <c r="BH425" s="255">
        <f>IF(N425="sníž. přenesená",J425,0)</f>
        <v>0</v>
      </c>
      <c r="BI425" s="255">
        <f>IF(N425="nulová",J425,0)</f>
        <v>0</v>
      </c>
      <c r="BJ425" s="17" t="s">
        <v>86</v>
      </c>
      <c r="BK425" s="255">
        <f>ROUND(I425*H425,2)</f>
        <v>0</v>
      </c>
      <c r="BL425" s="17" t="s">
        <v>149</v>
      </c>
      <c r="BM425" s="254" t="s">
        <v>737</v>
      </c>
    </row>
    <row r="426" spans="1:63" s="12" customFormat="1" ht="25.9" customHeight="1">
      <c r="A426" s="12"/>
      <c r="B426" s="227"/>
      <c r="C426" s="228"/>
      <c r="D426" s="229" t="s">
        <v>77</v>
      </c>
      <c r="E426" s="230" t="s">
        <v>738</v>
      </c>
      <c r="F426" s="230" t="s">
        <v>739</v>
      </c>
      <c r="G426" s="228"/>
      <c r="H426" s="228"/>
      <c r="I426" s="231"/>
      <c r="J426" s="232">
        <f>BK426</f>
        <v>0</v>
      </c>
      <c r="K426" s="228"/>
      <c r="L426" s="233"/>
      <c r="M426" s="234"/>
      <c r="N426" s="235"/>
      <c r="O426" s="235"/>
      <c r="P426" s="236">
        <f>SUM(P427:P434)</f>
        <v>0</v>
      </c>
      <c r="Q426" s="235"/>
      <c r="R426" s="236">
        <f>SUM(R427:R434)</f>
        <v>0</v>
      </c>
      <c r="S426" s="235"/>
      <c r="T426" s="237">
        <f>SUM(T427:T434)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38" t="s">
        <v>149</v>
      </c>
      <c r="AT426" s="239" t="s">
        <v>77</v>
      </c>
      <c r="AU426" s="239" t="s">
        <v>78</v>
      </c>
      <c r="AY426" s="238" t="s">
        <v>142</v>
      </c>
      <c r="BK426" s="240">
        <f>SUM(BK427:BK434)</f>
        <v>0</v>
      </c>
    </row>
    <row r="427" spans="1:65" s="2" customFormat="1" ht="16.5" customHeight="1">
      <c r="A427" s="38"/>
      <c r="B427" s="39"/>
      <c r="C427" s="243" t="s">
        <v>740</v>
      </c>
      <c r="D427" s="243" t="s">
        <v>144</v>
      </c>
      <c r="E427" s="244" t="s">
        <v>741</v>
      </c>
      <c r="F427" s="245" t="s">
        <v>742</v>
      </c>
      <c r="G427" s="246" t="s">
        <v>743</v>
      </c>
      <c r="H427" s="247">
        <v>1</v>
      </c>
      <c r="I427" s="248"/>
      <c r="J427" s="249">
        <f>ROUND(I427*H427,2)</f>
        <v>0</v>
      </c>
      <c r="K427" s="245" t="s">
        <v>1</v>
      </c>
      <c r="L427" s="44"/>
      <c r="M427" s="250" t="s">
        <v>1</v>
      </c>
      <c r="N427" s="251" t="s">
        <v>43</v>
      </c>
      <c r="O427" s="91"/>
      <c r="P427" s="252">
        <f>O427*H427</f>
        <v>0</v>
      </c>
      <c r="Q427" s="252">
        <v>0</v>
      </c>
      <c r="R427" s="252">
        <f>Q427*H427</f>
        <v>0</v>
      </c>
      <c r="S427" s="252">
        <v>0</v>
      </c>
      <c r="T427" s="25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54" t="s">
        <v>744</v>
      </c>
      <c r="AT427" s="254" t="s">
        <v>144</v>
      </c>
      <c r="AU427" s="254" t="s">
        <v>86</v>
      </c>
      <c r="AY427" s="17" t="s">
        <v>142</v>
      </c>
      <c r="BE427" s="255">
        <f>IF(N427="základní",J427,0)</f>
        <v>0</v>
      </c>
      <c r="BF427" s="255">
        <f>IF(N427="snížená",J427,0)</f>
        <v>0</v>
      </c>
      <c r="BG427" s="255">
        <f>IF(N427="zákl. přenesená",J427,0)</f>
        <v>0</v>
      </c>
      <c r="BH427" s="255">
        <f>IF(N427="sníž. přenesená",J427,0)</f>
        <v>0</v>
      </c>
      <c r="BI427" s="255">
        <f>IF(N427="nulová",J427,0)</f>
        <v>0</v>
      </c>
      <c r="BJ427" s="17" t="s">
        <v>86</v>
      </c>
      <c r="BK427" s="255">
        <f>ROUND(I427*H427,2)</f>
        <v>0</v>
      </c>
      <c r="BL427" s="17" t="s">
        <v>744</v>
      </c>
      <c r="BM427" s="254" t="s">
        <v>745</v>
      </c>
    </row>
    <row r="428" spans="1:51" s="14" customFormat="1" ht="12">
      <c r="A428" s="14"/>
      <c r="B428" s="268"/>
      <c r="C428" s="269"/>
      <c r="D428" s="258" t="s">
        <v>151</v>
      </c>
      <c r="E428" s="270" t="s">
        <v>1</v>
      </c>
      <c r="F428" s="271" t="s">
        <v>746</v>
      </c>
      <c r="G428" s="269"/>
      <c r="H428" s="270" t="s">
        <v>1</v>
      </c>
      <c r="I428" s="272"/>
      <c r="J428" s="269"/>
      <c r="K428" s="269"/>
      <c r="L428" s="273"/>
      <c r="M428" s="274"/>
      <c r="N428" s="275"/>
      <c r="O428" s="275"/>
      <c r="P428" s="275"/>
      <c r="Q428" s="275"/>
      <c r="R428" s="275"/>
      <c r="S428" s="275"/>
      <c r="T428" s="27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7" t="s">
        <v>151</v>
      </c>
      <c r="AU428" s="277" t="s">
        <v>86</v>
      </c>
      <c r="AV428" s="14" t="s">
        <v>86</v>
      </c>
      <c r="AW428" s="14" t="s">
        <v>33</v>
      </c>
      <c r="AX428" s="14" t="s">
        <v>78</v>
      </c>
      <c r="AY428" s="277" t="s">
        <v>142</v>
      </c>
    </row>
    <row r="429" spans="1:51" s="14" customFormat="1" ht="12">
      <c r="A429" s="14"/>
      <c r="B429" s="268"/>
      <c r="C429" s="269"/>
      <c r="D429" s="258" t="s">
        <v>151</v>
      </c>
      <c r="E429" s="270" t="s">
        <v>1</v>
      </c>
      <c r="F429" s="271" t="s">
        <v>747</v>
      </c>
      <c r="G429" s="269"/>
      <c r="H429" s="270" t="s">
        <v>1</v>
      </c>
      <c r="I429" s="272"/>
      <c r="J429" s="269"/>
      <c r="K429" s="269"/>
      <c r="L429" s="273"/>
      <c r="M429" s="274"/>
      <c r="N429" s="275"/>
      <c r="O429" s="275"/>
      <c r="P429" s="275"/>
      <c r="Q429" s="275"/>
      <c r="R429" s="275"/>
      <c r="S429" s="275"/>
      <c r="T429" s="276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7" t="s">
        <v>151</v>
      </c>
      <c r="AU429" s="277" t="s">
        <v>86</v>
      </c>
      <c r="AV429" s="14" t="s">
        <v>86</v>
      </c>
      <c r="AW429" s="14" t="s">
        <v>33</v>
      </c>
      <c r="AX429" s="14" t="s">
        <v>78</v>
      </c>
      <c r="AY429" s="277" t="s">
        <v>142</v>
      </c>
    </row>
    <row r="430" spans="1:51" s="13" customFormat="1" ht="12">
      <c r="A430" s="13"/>
      <c r="B430" s="256"/>
      <c r="C430" s="257"/>
      <c r="D430" s="258" t="s">
        <v>151</v>
      </c>
      <c r="E430" s="259" t="s">
        <v>1</v>
      </c>
      <c r="F430" s="260" t="s">
        <v>86</v>
      </c>
      <c r="G430" s="257"/>
      <c r="H430" s="261">
        <v>1</v>
      </c>
      <c r="I430" s="262"/>
      <c r="J430" s="257"/>
      <c r="K430" s="257"/>
      <c r="L430" s="263"/>
      <c r="M430" s="264"/>
      <c r="N430" s="265"/>
      <c r="O430" s="265"/>
      <c r="P430" s="265"/>
      <c r="Q430" s="265"/>
      <c r="R430" s="265"/>
      <c r="S430" s="265"/>
      <c r="T430" s="266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7" t="s">
        <v>151</v>
      </c>
      <c r="AU430" s="267" t="s">
        <v>86</v>
      </c>
      <c r="AV430" s="13" t="s">
        <v>89</v>
      </c>
      <c r="AW430" s="13" t="s">
        <v>33</v>
      </c>
      <c r="AX430" s="13" t="s">
        <v>86</v>
      </c>
      <c r="AY430" s="267" t="s">
        <v>142</v>
      </c>
    </row>
    <row r="431" spans="1:65" s="2" customFormat="1" ht="16.5" customHeight="1">
      <c r="A431" s="38"/>
      <c r="B431" s="39"/>
      <c r="C431" s="243" t="s">
        <v>748</v>
      </c>
      <c r="D431" s="243" t="s">
        <v>144</v>
      </c>
      <c r="E431" s="244" t="s">
        <v>749</v>
      </c>
      <c r="F431" s="245" t="s">
        <v>750</v>
      </c>
      <c r="G431" s="246" t="s">
        <v>292</v>
      </c>
      <c r="H431" s="247">
        <v>10</v>
      </c>
      <c r="I431" s="248"/>
      <c r="J431" s="249">
        <f>ROUND(I431*H431,2)</f>
        <v>0</v>
      </c>
      <c r="K431" s="245" t="s">
        <v>1</v>
      </c>
      <c r="L431" s="44"/>
      <c r="M431" s="250" t="s">
        <v>1</v>
      </c>
      <c r="N431" s="251" t="s">
        <v>43</v>
      </c>
      <c r="O431" s="91"/>
      <c r="P431" s="252">
        <f>O431*H431</f>
        <v>0</v>
      </c>
      <c r="Q431" s="252">
        <v>0</v>
      </c>
      <c r="R431" s="252">
        <f>Q431*H431</f>
        <v>0</v>
      </c>
      <c r="S431" s="252">
        <v>0</v>
      </c>
      <c r="T431" s="25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54" t="s">
        <v>744</v>
      </c>
      <c r="AT431" s="254" t="s">
        <v>144</v>
      </c>
      <c r="AU431" s="254" t="s">
        <v>86</v>
      </c>
      <c r="AY431" s="17" t="s">
        <v>142</v>
      </c>
      <c r="BE431" s="255">
        <f>IF(N431="základní",J431,0)</f>
        <v>0</v>
      </c>
      <c r="BF431" s="255">
        <f>IF(N431="snížená",J431,0)</f>
        <v>0</v>
      </c>
      <c r="BG431" s="255">
        <f>IF(N431="zákl. přenesená",J431,0)</f>
        <v>0</v>
      </c>
      <c r="BH431" s="255">
        <f>IF(N431="sníž. přenesená",J431,0)</f>
        <v>0</v>
      </c>
      <c r="BI431" s="255">
        <f>IF(N431="nulová",J431,0)</f>
        <v>0</v>
      </c>
      <c r="BJ431" s="17" t="s">
        <v>86</v>
      </c>
      <c r="BK431" s="255">
        <f>ROUND(I431*H431,2)</f>
        <v>0</v>
      </c>
      <c r="BL431" s="17" t="s">
        <v>744</v>
      </c>
      <c r="BM431" s="254" t="s">
        <v>751</v>
      </c>
    </row>
    <row r="432" spans="1:51" s="14" customFormat="1" ht="12">
      <c r="A432" s="14"/>
      <c r="B432" s="268"/>
      <c r="C432" s="269"/>
      <c r="D432" s="258" t="s">
        <v>151</v>
      </c>
      <c r="E432" s="270" t="s">
        <v>1</v>
      </c>
      <c r="F432" s="271" t="s">
        <v>752</v>
      </c>
      <c r="G432" s="269"/>
      <c r="H432" s="270" t="s">
        <v>1</v>
      </c>
      <c r="I432" s="272"/>
      <c r="J432" s="269"/>
      <c r="K432" s="269"/>
      <c r="L432" s="273"/>
      <c r="M432" s="274"/>
      <c r="N432" s="275"/>
      <c r="O432" s="275"/>
      <c r="P432" s="275"/>
      <c r="Q432" s="275"/>
      <c r="R432" s="275"/>
      <c r="S432" s="275"/>
      <c r="T432" s="276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7" t="s">
        <v>151</v>
      </c>
      <c r="AU432" s="277" t="s">
        <v>86</v>
      </c>
      <c r="AV432" s="14" t="s">
        <v>86</v>
      </c>
      <c r="AW432" s="14" t="s">
        <v>33</v>
      </c>
      <c r="AX432" s="14" t="s">
        <v>78</v>
      </c>
      <c r="AY432" s="277" t="s">
        <v>142</v>
      </c>
    </row>
    <row r="433" spans="1:51" s="14" customFormat="1" ht="12">
      <c r="A433" s="14"/>
      <c r="B433" s="268"/>
      <c r="C433" s="269"/>
      <c r="D433" s="258" t="s">
        <v>151</v>
      </c>
      <c r="E433" s="270" t="s">
        <v>1</v>
      </c>
      <c r="F433" s="271" t="s">
        <v>753</v>
      </c>
      <c r="G433" s="269"/>
      <c r="H433" s="270" t="s">
        <v>1</v>
      </c>
      <c r="I433" s="272"/>
      <c r="J433" s="269"/>
      <c r="K433" s="269"/>
      <c r="L433" s="273"/>
      <c r="M433" s="274"/>
      <c r="N433" s="275"/>
      <c r="O433" s="275"/>
      <c r="P433" s="275"/>
      <c r="Q433" s="275"/>
      <c r="R433" s="275"/>
      <c r="S433" s="275"/>
      <c r="T433" s="276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7" t="s">
        <v>151</v>
      </c>
      <c r="AU433" s="277" t="s">
        <v>86</v>
      </c>
      <c r="AV433" s="14" t="s">
        <v>86</v>
      </c>
      <c r="AW433" s="14" t="s">
        <v>33</v>
      </c>
      <c r="AX433" s="14" t="s">
        <v>78</v>
      </c>
      <c r="AY433" s="277" t="s">
        <v>142</v>
      </c>
    </row>
    <row r="434" spans="1:51" s="13" customFormat="1" ht="12">
      <c r="A434" s="13"/>
      <c r="B434" s="256"/>
      <c r="C434" s="257"/>
      <c r="D434" s="258" t="s">
        <v>151</v>
      </c>
      <c r="E434" s="259" t="s">
        <v>1</v>
      </c>
      <c r="F434" s="260" t="s">
        <v>754</v>
      </c>
      <c r="G434" s="257"/>
      <c r="H434" s="261">
        <v>10</v>
      </c>
      <c r="I434" s="262"/>
      <c r="J434" s="257"/>
      <c r="K434" s="257"/>
      <c r="L434" s="263"/>
      <c r="M434" s="302"/>
      <c r="N434" s="303"/>
      <c r="O434" s="303"/>
      <c r="P434" s="303"/>
      <c r="Q434" s="303"/>
      <c r="R434" s="303"/>
      <c r="S434" s="303"/>
      <c r="T434" s="30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7" t="s">
        <v>151</v>
      </c>
      <c r="AU434" s="267" t="s">
        <v>86</v>
      </c>
      <c r="AV434" s="13" t="s">
        <v>89</v>
      </c>
      <c r="AW434" s="13" t="s">
        <v>33</v>
      </c>
      <c r="AX434" s="13" t="s">
        <v>86</v>
      </c>
      <c r="AY434" s="267" t="s">
        <v>142</v>
      </c>
    </row>
    <row r="435" spans="1:31" s="2" customFormat="1" ht="6.95" customHeight="1">
      <c r="A435" s="38"/>
      <c r="B435" s="66"/>
      <c r="C435" s="67"/>
      <c r="D435" s="67"/>
      <c r="E435" s="67"/>
      <c r="F435" s="67"/>
      <c r="G435" s="67"/>
      <c r="H435" s="67"/>
      <c r="I435" s="192"/>
      <c r="J435" s="67"/>
      <c r="K435" s="67"/>
      <c r="L435" s="44"/>
      <c r="M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</row>
  </sheetData>
  <sheetProtection password="CC35" sheet="1" objects="1" scenarios="1" formatColumns="0" formatRows="0" autoFilter="0"/>
  <autoFilter ref="C125:K434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89</v>
      </c>
    </row>
    <row r="4" spans="2:46" s="1" customFormat="1" ht="24.95" customHeight="1">
      <c r="B4" s="20"/>
      <c r="D4" s="150" t="s">
        <v>109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Dlouhá Strouha, Kvasiny, rekonstrukce koryta, ř. km 4,735 - 4,885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110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755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756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757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88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19. 9. 2019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6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29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31</v>
      </c>
      <c r="E22" s="38"/>
      <c r="F22" s="38"/>
      <c r="G22" s="38"/>
      <c r="H22" s="38"/>
      <c r="I22" s="156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6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34</v>
      </c>
      <c r="E25" s="38"/>
      <c r="F25" s="38"/>
      <c r="G25" s="38"/>
      <c r="H25" s="38"/>
      <c r="I25" s="156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6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36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89.25" customHeight="1">
      <c r="A29" s="158"/>
      <c r="B29" s="159"/>
      <c r="C29" s="158"/>
      <c r="D29" s="158"/>
      <c r="E29" s="160" t="s">
        <v>37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38</v>
      </c>
      <c r="E32" s="38"/>
      <c r="F32" s="38"/>
      <c r="G32" s="38"/>
      <c r="H32" s="38"/>
      <c r="I32" s="154"/>
      <c r="J32" s="166">
        <f>ROUND(J125,2)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40</v>
      </c>
      <c r="G34" s="38"/>
      <c r="H34" s="38"/>
      <c r="I34" s="168" t="s">
        <v>39</v>
      </c>
      <c r="J34" s="167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42</v>
      </c>
      <c r="E35" s="152" t="s">
        <v>43</v>
      </c>
      <c r="F35" s="170">
        <f>ROUND((SUM(BE125:BE174)),2)</f>
        <v>0</v>
      </c>
      <c r="G35" s="38"/>
      <c r="H35" s="38"/>
      <c r="I35" s="171">
        <v>0.21</v>
      </c>
      <c r="J35" s="170">
        <f>ROUND(((SUM(BE125:BE174))*I35),2)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44</v>
      </c>
      <c r="F36" s="170">
        <f>ROUND((SUM(BF125:BF174)),2)</f>
        <v>0</v>
      </c>
      <c r="G36" s="38"/>
      <c r="H36" s="38"/>
      <c r="I36" s="171">
        <v>0.15</v>
      </c>
      <c r="J36" s="170">
        <f>ROUND(((SUM(BF125:BF174))*I36),2)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ROUND((SUM(BG125:BG174)),2)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46</v>
      </c>
      <c r="F38" s="170">
        <f>ROUND((SUM(BH125:BH174)),2)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47</v>
      </c>
      <c r="F39" s="170">
        <f>ROUND((SUM(BI125:BI174)),2)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48</v>
      </c>
      <c r="E41" s="174"/>
      <c r="F41" s="174"/>
      <c r="G41" s="175" t="s">
        <v>49</v>
      </c>
      <c r="H41" s="176" t="s">
        <v>50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Dlouhá Strouha, Kvasiny, rekonstrukce koryta, ř. km 4,735 - 4,885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110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755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756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20170051 2.1. - Odběrné objekty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>k.ú. Kvasiny</v>
      </c>
      <c r="G91" s="40"/>
      <c r="H91" s="40"/>
      <c r="I91" s="156" t="s">
        <v>23</v>
      </c>
      <c r="J91" s="79" t="str">
        <f>IF(J14="","",J14)</f>
        <v>19. 9. 2019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Povodí Labe, státní podnik</v>
      </c>
      <c r="G93" s="40"/>
      <c r="H93" s="40"/>
      <c r="I93" s="156" t="s">
        <v>31</v>
      </c>
      <c r="J93" s="36" t="str">
        <f>E23</f>
        <v>ŠINDLAR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156" t="s">
        <v>34</v>
      </c>
      <c r="J94" s="36" t="str">
        <f>E26</f>
        <v>Ing. Josef Jágr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113</v>
      </c>
      <c r="D96" s="198"/>
      <c r="E96" s="198"/>
      <c r="F96" s="198"/>
      <c r="G96" s="198"/>
      <c r="H96" s="198"/>
      <c r="I96" s="199"/>
      <c r="J96" s="200" t="s">
        <v>114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115</v>
      </c>
      <c r="D98" s="40"/>
      <c r="E98" s="40"/>
      <c r="F98" s="40"/>
      <c r="G98" s="40"/>
      <c r="H98" s="40"/>
      <c r="I98" s="154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116</v>
      </c>
    </row>
    <row r="99" spans="1:31" s="9" customFormat="1" ht="24.95" customHeight="1">
      <c r="A99" s="9"/>
      <c r="B99" s="202"/>
      <c r="C99" s="203"/>
      <c r="D99" s="204" t="s">
        <v>117</v>
      </c>
      <c r="E99" s="205"/>
      <c r="F99" s="205"/>
      <c r="G99" s="205"/>
      <c r="H99" s="205"/>
      <c r="I99" s="206"/>
      <c r="J99" s="207">
        <f>J126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118</v>
      </c>
      <c r="E100" s="211"/>
      <c r="F100" s="211"/>
      <c r="G100" s="211"/>
      <c r="H100" s="211"/>
      <c r="I100" s="212"/>
      <c r="J100" s="213">
        <f>J127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120</v>
      </c>
      <c r="E101" s="211"/>
      <c r="F101" s="211"/>
      <c r="G101" s="211"/>
      <c r="H101" s="211"/>
      <c r="I101" s="212"/>
      <c r="J101" s="213">
        <f>J133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122</v>
      </c>
      <c r="E102" s="211"/>
      <c r="F102" s="211"/>
      <c r="G102" s="211"/>
      <c r="H102" s="211"/>
      <c r="I102" s="212"/>
      <c r="J102" s="213">
        <f>J136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125</v>
      </c>
      <c r="E103" s="211"/>
      <c r="F103" s="211"/>
      <c r="G103" s="211"/>
      <c r="H103" s="211"/>
      <c r="I103" s="212"/>
      <c r="J103" s="213">
        <f>J172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2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5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127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96" t="str">
        <f>E7</f>
        <v>Dlouhá Strouha, Kvasiny, rekonstrukce koryta, ř. km 4,735 - 4,885</v>
      </c>
      <c r="F113" s="32"/>
      <c r="G113" s="32"/>
      <c r="H113" s="32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110</v>
      </c>
      <c r="D114" s="22"/>
      <c r="E114" s="22"/>
      <c r="F114" s="22"/>
      <c r="G114" s="22"/>
      <c r="H114" s="22"/>
      <c r="I114" s="146"/>
      <c r="J114" s="22"/>
      <c r="K114" s="22"/>
      <c r="L114" s="20"/>
    </row>
    <row r="115" spans="1:31" s="2" customFormat="1" ht="16.5" customHeight="1">
      <c r="A115" s="38"/>
      <c r="B115" s="39"/>
      <c r="C115" s="40"/>
      <c r="D115" s="40"/>
      <c r="E115" s="196" t="s">
        <v>755</v>
      </c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756</v>
      </c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E11</f>
        <v>20170051 2.1. - Odběrné objekty</v>
      </c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21</v>
      </c>
      <c r="D119" s="40"/>
      <c r="E119" s="40"/>
      <c r="F119" s="27" t="str">
        <f>F14</f>
        <v>k.ú. Kvasiny</v>
      </c>
      <c r="G119" s="40"/>
      <c r="H119" s="40"/>
      <c r="I119" s="156" t="s">
        <v>23</v>
      </c>
      <c r="J119" s="79" t="str">
        <f>IF(J14="","",J14)</f>
        <v>19. 9. 2019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25</v>
      </c>
      <c r="D121" s="40"/>
      <c r="E121" s="40"/>
      <c r="F121" s="27" t="str">
        <f>E17</f>
        <v>Povodí Labe, státní podnik</v>
      </c>
      <c r="G121" s="40"/>
      <c r="H121" s="40"/>
      <c r="I121" s="156" t="s">
        <v>31</v>
      </c>
      <c r="J121" s="36" t="str">
        <f>E23</f>
        <v>ŠINDLAR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29</v>
      </c>
      <c r="D122" s="40"/>
      <c r="E122" s="40"/>
      <c r="F122" s="27" t="str">
        <f>IF(E20="","",E20)</f>
        <v>Vyplň údaj</v>
      </c>
      <c r="G122" s="40"/>
      <c r="H122" s="40"/>
      <c r="I122" s="156" t="s">
        <v>34</v>
      </c>
      <c r="J122" s="36" t="str">
        <f>E26</f>
        <v>Ing. Josef Jágr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215"/>
      <c r="B124" s="216"/>
      <c r="C124" s="217" t="s">
        <v>128</v>
      </c>
      <c r="D124" s="218" t="s">
        <v>63</v>
      </c>
      <c r="E124" s="218" t="s">
        <v>59</v>
      </c>
      <c r="F124" s="218" t="s">
        <v>60</v>
      </c>
      <c r="G124" s="218" t="s">
        <v>129</v>
      </c>
      <c r="H124" s="218" t="s">
        <v>130</v>
      </c>
      <c r="I124" s="219" t="s">
        <v>131</v>
      </c>
      <c r="J124" s="218" t="s">
        <v>114</v>
      </c>
      <c r="K124" s="220" t="s">
        <v>132</v>
      </c>
      <c r="L124" s="221"/>
      <c r="M124" s="100" t="s">
        <v>1</v>
      </c>
      <c r="N124" s="101" t="s">
        <v>42</v>
      </c>
      <c r="O124" s="101" t="s">
        <v>133</v>
      </c>
      <c r="P124" s="101" t="s">
        <v>134</v>
      </c>
      <c r="Q124" s="101" t="s">
        <v>135</v>
      </c>
      <c r="R124" s="101" t="s">
        <v>136</v>
      </c>
      <c r="S124" s="101" t="s">
        <v>137</v>
      </c>
      <c r="T124" s="102" t="s">
        <v>138</v>
      </c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</row>
    <row r="125" spans="1:63" s="2" customFormat="1" ht="22.8" customHeight="1">
      <c r="A125" s="38"/>
      <c r="B125" s="39"/>
      <c r="C125" s="107" t="s">
        <v>139</v>
      </c>
      <c r="D125" s="40"/>
      <c r="E125" s="40"/>
      <c r="F125" s="40"/>
      <c r="G125" s="40"/>
      <c r="H125" s="40"/>
      <c r="I125" s="154"/>
      <c r="J125" s="222">
        <f>BK125</f>
        <v>0</v>
      </c>
      <c r="K125" s="40"/>
      <c r="L125" s="44"/>
      <c r="M125" s="103"/>
      <c r="N125" s="223"/>
      <c r="O125" s="104"/>
      <c r="P125" s="224">
        <f>P126</f>
        <v>0</v>
      </c>
      <c r="Q125" s="104"/>
      <c r="R125" s="224">
        <f>R126</f>
        <v>2.269593848</v>
      </c>
      <c r="S125" s="104"/>
      <c r="T125" s="225">
        <f>T126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77</v>
      </c>
      <c r="AU125" s="17" t="s">
        <v>116</v>
      </c>
      <c r="BK125" s="226">
        <f>BK126</f>
        <v>0</v>
      </c>
    </row>
    <row r="126" spans="1:63" s="12" customFormat="1" ht="25.9" customHeight="1">
      <c r="A126" s="12"/>
      <c r="B126" s="227"/>
      <c r="C126" s="228"/>
      <c r="D126" s="229" t="s">
        <v>77</v>
      </c>
      <c r="E126" s="230" t="s">
        <v>140</v>
      </c>
      <c r="F126" s="230" t="s">
        <v>141</v>
      </c>
      <c r="G126" s="228"/>
      <c r="H126" s="228"/>
      <c r="I126" s="231"/>
      <c r="J126" s="232">
        <f>BK126</f>
        <v>0</v>
      </c>
      <c r="K126" s="228"/>
      <c r="L126" s="233"/>
      <c r="M126" s="234"/>
      <c r="N126" s="235"/>
      <c r="O126" s="235"/>
      <c r="P126" s="236">
        <f>P127+P133+P136+P172</f>
        <v>0</v>
      </c>
      <c r="Q126" s="235"/>
      <c r="R126" s="236">
        <f>R127+R133+R136+R172</f>
        <v>2.269593848</v>
      </c>
      <c r="S126" s="235"/>
      <c r="T126" s="237">
        <f>T127+T133+T136+T172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86</v>
      </c>
      <c r="AT126" s="239" t="s">
        <v>77</v>
      </c>
      <c r="AU126" s="239" t="s">
        <v>78</v>
      </c>
      <c r="AY126" s="238" t="s">
        <v>142</v>
      </c>
      <c r="BK126" s="240">
        <f>BK127+BK133+BK136+BK172</f>
        <v>0</v>
      </c>
    </row>
    <row r="127" spans="1:63" s="12" customFormat="1" ht="22.8" customHeight="1">
      <c r="A127" s="12"/>
      <c r="B127" s="227"/>
      <c r="C127" s="228"/>
      <c r="D127" s="229" t="s">
        <v>77</v>
      </c>
      <c r="E127" s="241" t="s">
        <v>86</v>
      </c>
      <c r="F127" s="241" t="s">
        <v>143</v>
      </c>
      <c r="G127" s="228"/>
      <c r="H127" s="228"/>
      <c r="I127" s="231"/>
      <c r="J127" s="242">
        <f>BK127</f>
        <v>0</v>
      </c>
      <c r="K127" s="228"/>
      <c r="L127" s="233"/>
      <c r="M127" s="234"/>
      <c r="N127" s="235"/>
      <c r="O127" s="235"/>
      <c r="P127" s="236">
        <f>SUM(P128:P132)</f>
        <v>0</v>
      </c>
      <c r="Q127" s="235"/>
      <c r="R127" s="236">
        <f>SUM(R128:R132)</f>
        <v>1.676</v>
      </c>
      <c r="S127" s="235"/>
      <c r="T127" s="237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86</v>
      </c>
      <c r="AT127" s="239" t="s">
        <v>77</v>
      </c>
      <c r="AU127" s="239" t="s">
        <v>86</v>
      </c>
      <c r="AY127" s="238" t="s">
        <v>142</v>
      </c>
      <c r="BK127" s="240">
        <f>SUM(BK128:BK132)</f>
        <v>0</v>
      </c>
    </row>
    <row r="128" spans="1:65" s="2" customFormat="1" ht="60" customHeight="1">
      <c r="A128" s="38"/>
      <c r="B128" s="39"/>
      <c r="C128" s="243" t="s">
        <v>86</v>
      </c>
      <c r="D128" s="243" t="s">
        <v>144</v>
      </c>
      <c r="E128" s="244" t="s">
        <v>758</v>
      </c>
      <c r="F128" s="245" t="s">
        <v>759</v>
      </c>
      <c r="G128" s="246" t="s">
        <v>172</v>
      </c>
      <c r="H128" s="247">
        <v>0.838</v>
      </c>
      <c r="I128" s="248"/>
      <c r="J128" s="249">
        <f>ROUND(I128*H128,2)</f>
        <v>0</v>
      </c>
      <c r="K128" s="245" t="s">
        <v>148</v>
      </c>
      <c r="L128" s="44"/>
      <c r="M128" s="250" t="s">
        <v>1</v>
      </c>
      <c r="N128" s="251" t="s">
        <v>43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149</v>
      </c>
      <c r="AT128" s="254" t="s">
        <v>144</v>
      </c>
      <c r="AU128" s="254" t="s">
        <v>89</v>
      </c>
      <c r="AY128" s="17" t="s">
        <v>142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86</v>
      </c>
      <c r="BK128" s="255">
        <f>ROUND(I128*H128,2)</f>
        <v>0</v>
      </c>
      <c r="BL128" s="17" t="s">
        <v>149</v>
      </c>
      <c r="BM128" s="254" t="s">
        <v>760</v>
      </c>
    </row>
    <row r="129" spans="1:51" s="13" customFormat="1" ht="12">
      <c r="A129" s="13"/>
      <c r="B129" s="256"/>
      <c r="C129" s="257"/>
      <c r="D129" s="258" t="s">
        <v>151</v>
      </c>
      <c r="E129" s="259" t="s">
        <v>1</v>
      </c>
      <c r="F129" s="260" t="s">
        <v>761</v>
      </c>
      <c r="G129" s="257"/>
      <c r="H129" s="261">
        <v>0.838</v>
      </c>
      <c r="I129" s="262"/>
      <c r="J129" s="257"/>
      <c r="K129" s="257"/>
      <c r="L129" s="263"/>
      <c r="M129" s="264"/>
      <c r="N129" s="265"/>
      <c r="O129" s="265"/>
      <c r="P129" s="265"/>
      <c r="Q129" s="265"/>
      <c r="R129" s="265"/>
      <c r="S129" s="265"/>
      <c r="T129" s="26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7" t="s">
        <v>151</v>
      </c>
      <c r="AU129" s="267" t="s">
        <v>89</v>
      </c>
      <c r="AV129" s="13" t="s">
        <v>89</v>
      </c>
      <c r="AW129" s="13" t="s">
        <v>33</v>
      </c>
      <c r="AX129" s="13" t="s">
        <v>78</v>
      </c>
      <c r="AY129" s="267" t="s">
        <v>142</v>
      </c>
    </row>
    <row r="130" spans="1:51" s="15" customFormat="1" ht="12">
      <c r="A130" s="15"/>
      <c r="B130" s="278"/>
      <c r="C130" s="279"/>
      <c r="D130" s="258" t="s">
        <v>151</v>
      </c>
      <c r="E130" s="280" t="s">
        <v>1</v>
      </c>
      <c r="F130" s="281" t="s">
        <v>180</v>
      </c>
      <c r="G130" s="279"/>
      <c r="H130" s="282">
        <v>0.838</v>
      </c>
      <c r="I130" s="283"/>
      <c r="J130" s="279"/>
      <c r="K130" s="279"/>
      <c r="L130" s="284"/>
      <c r="M130" s="285"/>
      <c r="N130" s="286"/>
      <c r="O130" s="286"/>
      <c r="P130" s="286"/>
      <c r="Q130" s="286"/>
      <c r="R130" s="286"/>
      <c r="S130" s="286"/>
      <c r="T130" s="287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88" t="s">
        <v>151</v>
      </c>
      <c r="AU130" s="288" t="s">
        <v>89</v>
      </c>
      <c r="AV130" s="15" t="s">
        <v>149</v>
      </c>
      <c r="AW130" s="15" t="s">
        <v>33</v>
      </c>
      <c r="AX130" s="15" t="s">
        <v>86</v>
      </c>
      <c r="AY130" s="288" t="s">
        <v>142</v>
      </c>
    </row>
    <row r="131" spans="1:65" s="2" customFormat="1" ht="16.5" customHeight="1">
      <c r="A131" s="38"/>
      <c r="B131" s="39"/>
      <c r="C131" s="289" t="s">
        <v>89</v>
      </c>
      <c r="D131" s="289" t="s">
        <v>222</v>
      </c>
      <c r="E131" s="290" t="s">
        <v>762</v>
      </c>
      <c r="F131" s="291" t="s">
        <v>763</v>
      </c>
      <c r="G131" s="292" t="s">
        <v>225</v>
      </c>
      <c r="H131" s="293">
        <v>1.676</v>
      </c>
      <c r="I131" s="294"/>
      <c r="J131" s="295">
        <f>ROUND(I131*H131,2)</f>
        <v>0</v>
      </c>
      <c r="K131" s="291" t="s">
        <v>148</v>
      </c>
      <c r="L131" s="296"/>
      <c r="M131" s="297" t="s">
        <v>1</v>
      </c>
      <c r="N131" s="298" t="s">
        <v>43</v>
      </c>
      <c r="O131" s="91"/>
      <c r="P131" s="252">
        <f>O131*H131</f>
        <v>0</v>
      </c>
      <c r="Q131" s="252">
        <v>1</v>
      </c>
      <c r="R131" s="252">
        <f>Q131*H131</f>
        <v>1.676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186</v>
      </c>
      <c r="AT131" s="254" t="s">
        <v>222</v>
      </c>
      <c r="AU131" s="254" t="s">
        <v>89</v>
      </c>
      <c r="AY131" s="17" t="s">
        <v>142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86</v>
      </c>
      <c r="BK131" s="255">
        <f>ROUND(I131*H131,2)</f>
        <v>0</v>
      </c>
      <c r="BL131" s="17" t="s">
        <v>149</v>
      </c>
      <c r="BM131" s="254" t="s">
        <v>764</v>
      </c>
    </row>
    <row r="132" spans="1:51" s="13" customFormat="1" ht="12">
      <c r="A132" s="13"/>
      <c r="B132" s="256"/>
      <c r="C132" s="257"/>
      <c r="D132" s="258" t="s">
        <v>151</v>
      </c>
      <c r="E132" s="257"/>
      <c r="F132" s="260" t="s">
        <v>765</v>
      </c>
      <c r="G132" s="257"/>
      <c r="H132" s="261">
        <v>1.676</v>
      </c>
      <c r="I132" s="262"/>
      <c r="J132" s="257"/>
      <c r="K132" s="257"/>
      <c r="L132" s="263"/>
      <c r="M132" s="264"/>
      <c r="N132" s="265"/>
      <c r="O132" s="265"/>
      <c r="P132" s="265"/>
      <c r="Q132" s="265"/>
      <c r="R132" s="265"/>
      <c r="S132" s="265"/>
      <c r="T132" s="26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7" t="s">
        <v>151</v>
      </c>
      <c r="AU132" s="267" t="s">
        <v>89</v>
      </c>
      <c r="AV132" s="13" t="s">
        <v>89</v>
      </c>
      <c r="AW132" s="13" t="s">
        <v>4</v>
      </c>
      <c r="AX132" s="13" t="s">
        <v>86</v>
      </c>
      <c r="AY132" s="267" t="s">
        <v>142</v>
      </c>
    </row>
    <row r="133" spans="1:63" s="12" customFormat="1" ht="22.8" customHeight="1">
      <c r="A133" s="12"/>
      <c r="B133" s="227"/>
      <c r="C133" s="228"/>
      <c r="D133" s="229" t="s">
        <v>77</v>
      </c>
      <c r="E133" s="241" t="s">
        <v>159</v>
      </c>
      <c r="F133" s="241" t="s">
        <v>555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SUM(P134:P135)</f>
        <v>0</v>
      </c>
      <c r="Q133" s="235"/>
      <c r="R133" s="236">
        <f>SUM(R134:R135)</f>
        <v>0.005557848</v>
      </c>
      <c r="S133" s="235"/>
      <c r="T133" s="237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86</v>
      </c>
      <c r="AT133" s="239" t="s">
        <v>77</v>
      </c>
      <c r="AU133" s="239" t="s">
        <v>86</v>
      </c>
      <c r="AY133" s="238" t="s">
        <v>142</v>
      </c>
      <c r="BK133" s="240">
        <f>SUM(BK134:BK135)</f>
        <v>0</v>
      </c>
    </row>
    <row r="134" spans="1:65" s="2" customFormat="1" ht="24" customHeight="1">
      <c r="A134" s="38"/>
      <c r="B134" s="39"/>
      <c r="C134" s="243" t="s">
        <v>159</v>
      </c>
      <c r="D134" s="243" t="s">
        <v>144</v>
      </c>
      <c r="E134" s="244" t="s">
        <v>766</v>
      </c>
      <c r="F134" s="245" t="s">
        <v>767</v>
      </c>
      <c r="G134" s="246" t="s">
        <v>147</v>
      </c>
      <c r="H134" s="247">
        <v>1.2</v>
      </c>
      <c r="I134" s="248"/>
      <c r="J134" s="249">
        <f>ROUND(I134*H134,2)</f>
        <v>0</v>
      </c>
      <c r="K134" s="245" t="s">
        <v>148</v>
      </c>
      <c r="L134" s="44"/>
      <c r="M134" s="250" t="s">
        <v>1</v>
      </c>
      <c r="N134" s="251" t="s">
        <v>43</v>
      </c>
      <c r="O134" s="91"/>
      <c r="P134" s="252">
        <f>O134*H134</f>
        <v>0</v>
      </c>
      <c r="Q134" s="252">
        <v>0.00463154</v>
      </c>
      <c r="R134" s="252">
        <f>Q134*H134</f>
        <v>0.005557848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149</v>
      </c>
      <c r="AT134" s="254" t="s">
        <v>144</v>
      </c>
      <c r="AU134" s="254" t="s">
        <v>89</v>
      </c>
      <c r="AY134" s="17" t="s">
        <v>142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86</v>
      </c>
      <c r="BK134" s="255">
        <f>ROUND(I134*H134,2)</f>
        <v>0</v>
      </c>
      <c r="BL134" s="17" t="s">
        <v>149</v>
      </c>
      <c r="BM134" s="254" t="s">
        <v>768</v>
      </c>
    </row>
    <row r="135" spans="1:51" s="13" customFormat="1" ht="12">
      <c r="A135" s="13"/>
      <c r="B135" s="256"/>
      <c r="C135" s="257"/>
      <c r="D135" s="258" t="s">
        <v>151</v>
      </c>
      <c r="E135" s="259" t="s">
        <v>1</v>
      </c>
      <c r="F135" s="260" t="s">
        <v>769</v>
      </c>
      <c r="G135" s="257"/>
      <c r="H135" s="261">
        <v>1.2</v>
      </c>
      <c r="I135" s="262"/>
      <c r="J135" s="257"/>
      <c r="K135" s="257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151</v>
      </c>
      <c r="AU135" s="267" t="s">
        <v>89</v>
      </c>
      <c r="AV135" s="13" t="s">
        <v>89</v>
      </c>
      <c r="AW135" s="13" t="s">
        <v>33</v>
      </c>
      <c r="AX135" s="13" t="s">
        <v>86</v>
      </c>
      <c r="AY135" s="267" t="s">
        <v>142</v>
      </c>
    </row>
    <row r="136" spans="1:63" s="12" customFormat="1" ht="22.8" customHeight="1">
      <c r="A136" s="12"/>
      <c r="B136" s="227"/>
      <c r="C136" s="228"/>
      <c r="D136" s="229" t="s">
        <v>77</v>
      </c>
      <c r="E136" s="241" t="s">
        <v>186</v>
      </c>
      <c r="F136" s="241" t="s">
        <v>656</v>
      </c>
      <c r="G136" s="228"/>
      <c r="H136" s="228"/>
      <c r="I136" s="231"/>
      <c r="J136" s="242">
        <f>BK136</f>
        <v>0</v>
      </c>
      <c r="K136" s="228"/>
      <c r="L136" s="233"/>
      <c r="M136" s="234"/>
      <c r="N136" s="235"/>
      <c r="O136" s="235"/>
      <c r="P136" s="236">
        <f>SUM(P137:P171)</f>
        <v>0</v>
      </c>
      <c r="Q136" s="235"/>
      <c r="R136" s="236">
        <f>SUM(R137:R171)</f>
        <v>0.588036</v>
      </c>
      <c r="S136" s="235"/>
      <c r="T136" s="237">
        <f>SUM(T137:T171)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8" t="s">
        <v>86</v>
      </c>
      <c r="AT136" s="239" t="s">
        <v>77</v>
      </c>
      <c r="AU136" s="239" t="s">
        <v>86</v>
      </c>
      <c r="AY136" s="238" t="s">
        <v>142</v>
      </c>
      <c r="BK136" s="240">
        <f>SUM(BK137:BK171)</f>
        <v>0</v>
      </c>
    </row>
    <row r="137" spans="1:65" s="2" customFormat="1" ht="48" customHeight="1">
      <c r="A137" s="38"/>
      <c r="B137" s="39"/>
      <c r="C137" s="243" t="s">
        <v>149</v>
      </c>
      <c r="D137" s="243" t="s">
        <v>144</v>
      </c>
      <c r="E137" s="244" t="s">
        <v>770</v>
      </c>
      <c r="F137" s="245" t="s">
        <v>771</v>
      </c>
      <c r="G137" s="246" t="s">
        <v>286</v>
      </c>
      <c r="H137" s="247">
        <v>2</v>
      </c>
      <c r="I137" s="248"/>
      <c r="J137" s="249">
        <f>ROUND(I137*H137,2)</f>
        <v>0</v>
      </c>
      <c r="K137" s="245" t="s">
        <v>148</v>
      </c>
      <c r="L137" s="44"/>
      <c r="M137" s="250" t="s">
        <v>1</v>
      </c>
      <c r="N137" s="251" t="s">
        <v>43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149</v>
      </c>
      <c r="AT137" s="254" t="s">
        <v>144</v>
      </c>
      <c r="AU137" s="254" t="s">
        <v>89</v>
      </c>
      <c r="AY137" s="17" t="s">
        <v>142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86</v>
      </c>
      <c r="BK137" s="255">
        <f>ROUND(I137*H137,2)</f>
        <v>0</v>
      </c>
      <c r="BL137" s="17" t="s">
        <v>149</v>
      </c>
      <c r="BM137" s="254" t="s">
        <v>772</v>
      </c>
    </row>
    <row r="138" spans="1:51" s="13" customFormat="1" ht="12">
      <c r="A138" s="13"/>
      <c r="B138" s="256"/>
      <c r="C138" s="257"/>
      <c r="D138" s="258" t="s">
        <v>151</v>
      </c>
      <c r="E138" s="259" t="s">
        <v>1</v>
      </c>
      <c r="F138" s="260" t="s">
        <v>773</v>
      </c>
      <c r="G138" s="257"/>
      <c r="H138" s="261">
        <v>2</v>
      </c>
      <c r="I138" s="262"/>
      <c r="J138" s="257"/>
      <c r="K138" s="257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151</v>
      </c>
      <c r="AU138" s="267" t="s">
        <v>89</v>
      </c>
      <c r="AV138" s="13" t="s">
        <v>89</v>
      </c>
      <c r="AW138" s="13" t="s">
        <v>33</v>
      </c>
      <c r="AX138" s="13" t="s">
        <v>78</v>
      </c>
      <c r="AY138" s="267" t="s">
        <v>142</v>
      </c>
    </row>
    <row r="139" spans="1:51" s="15" customFormat="1" ht="12">
      <c r="A139" s="15"/>
      <c r="B139" s="278"/>
      <c r="C139" s="279"/>
      <c r="D139" s="258" t="s">
        <v>151</v>
      </c>
      <c r="E139" s="280" t="s">
        <v>1</v>
      </c>
      <c r="F139" s="281" t="s">
        <v>180</v>
      </c>
      <c r="G139" s="279"/>
      <c r="H139" s="282">
        <v>2</v>
      </c>
      <c r="I139" s="283"/>
      <c r="J139" s="279"/>
      <c r="K139" s="279"/>
      <c r="L139" s="284"/>
      <c r="M139" s="285"/>
      <c r="N139" s="286"/>
      <c r="O139" s="286"/>
      <c r="P139" s="286"/>
      <c r="Q139" s="286"/>
      <c r="R139" s="286"/>
      <c r="S139" s="286"/>
      <c r="T139" s="287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8" t="s">
        <v>151</v>
      </c>
      <c r="AU139" s="288" t="s">
        <v>89</v>
      </c>
      <c r="AV139" s="15" t="s">
        <v>149</v>
      </c>
      <c r="AW139" s="15" t="s">
        <v>33</v>
      </c>
      <c r="AX139" s="15" t="s">
        <v>86</v>
      </c>
      <c r="AY139" s="288" t="s">
        <v>142</v>
      </c>
    </row>
    <row r="140" spans="1:65" s="2" customFormat="1" ht="24" customHeight="1">
      <c r="A140" s="38"/>
      <c r="B140" s="39"/>
      <c r="C140" s="289" t="s">
        <v>169</v>
      </c>
      <c r="D140" s="289" t="s">
        <v>222</v>
      </c>
      <c r="E140" s="290" t="s">
        <v>774</v>
      </c>
      <c r="F140" s="291" t="s">
        <v>775</v>
      </c>
      <c r="G140" s="292" t="s">
        <v>286</v>
      </c>
      <c r="H140" s="293">
        <v>2</v>
      </c>
      <c r="I140" s="294"/>
      <c r="J140" s="295">
        <f>ROUND(I140*H140,2)</f>
        <v>0</v>
      </c>
      <c r="K140" s="291" t="s">
        <v>148</v>
      </c>
      <c r="L140" s="296"/>
      <c r="M140" s="297" t="s">
        <v>1</v>
      </c>
      <c r="N140" s="298" t="s">
        <v>43</v>
      </c>
      <c r="O140" s="91"/>
      <c r="P140" s="252">
        <f>O140*H140</f>
        <v>0</v>
      </c>
      <c r="Q140" s="252">
        <v>0.0104</v>
      </c>
      <c r="R140" s="252">
        <f>Q140*H140</f>
        <v>0.0208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186</v>
      </c>
      <c r="AT140" s="254" t="s">
        <v>222</v>
      </c>
      <c r="AU140" s="254" t="s">
        <v>89</v>
      </c>
      <c r="AY140" s="17" t="s">
        <v>142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86</v>
      </c>
      <c r="BK140" s="255">
        <f>ROUND(I140*H140,2)</f>
        <v>0</v>
      </c>
      <c r="BL140" s="17" t="s">
        <v>149</v>
      </c>
      <c r="BM140" s="254" t="s">
        <v>776</v>
      </c>
    </row>
    <row r="141" spans="1:65" s="2" customFormat="1" ht="36" customHeight="1">
      <c r="A141" s="38"/>
      <c r="B141" s="39"/>
      <c r="C141" s="243" t="s">
        <v>175</v>
      </c>
      <c r="D141" s="243" t="s">
        <v>144</v>
      </c>
      <c r="E141" s="244" t="s">
        <v>777</v>
      </c>
      <c r="F141" s="245" t="s">
        <v>778</v>
      </c>
      <c r="G141" s="246" t="s">
        <v>147</v>
      </c>
      <c r="H141" s="247">
        <v>27</v>
      </c>
      <c r="I141" s="248"/>
      <c r="J141" s="249">
        <f>ROUND(I141*H141,2)</f>
        <v>0</v>
      </c>
      <c r="K141" s="245" t="s">
        <v>148</v>
      </c>
      <c r="L141" s="44"/>
      <c r="M141" s="250" t="s">
        <v>1</v>
      </c>
      <c r="N141" s="251" t="s">
        <v>43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149</v>
      </c>
      <c r="AT141" s="254" t="s">
        <v>144</v>
      </c>
      <c r="AU141" s="254" t="s">
        <v>89</v>
      </c>
      <c r="AY141" s="17" t="s">
        <v>142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86</v>
      </c>
      <c r="BK141" s="255">
        <f>ROUND(I141*H141,2)</f>
        <v>0</v>
      </c>
      <c r="BL141" s="17" t="s">
        <v>149</v>
      </c>
      <c r="BM141" s="254" t="s">
        <v>779</v>
      </c>
    </row>
    <row r="142" spans="1:51" s="13" customFormat="1" ht="12">
      <c r="A142" s="13"/>
      <c r="B142" s="256"/>
      <c r="C142" s="257"/>
      <c r="D142" s="258" t="s">
        <v>151</v>
      </c>
      <c r="E142" s="259" t="s">
        <v>1</v>
      </c>
      <c r="F142" s="260" t="s">
        <v>780</v>
      </c>
      <c r="G142" s="257"/>
      <c r="H142" s="261">
        <v>27</v>
      </c>
      <c r="I142" s="262"/>
      <c r="J142" s="257"/>
      <c r="K142" s="257"/>
      <c r="L142" s="263"/>
      <c r="M142" s="264"/>
      <c r="N142" s="265"/>
      <c r="O142" s="265"/>
      <c r="P142" s="265"/>
      <c r="Q142" s="265"/>
      <c r="R142" s="265"/>
      <c r="S142" s="265"/>
      <c r="T142" s="26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7" t="s">
        <v>151</v>
      </c>
      <c r="AU142" s="267" t="s">
        <v>89</v>
      </c>
      <c r="AV142" s="13" t="s">
        <v>89</v>
      </c>
      <c r="AW142" s="13" t="s">
        <v>33</v>
      </c>
      <c r="AX142" s="13" t="s">
        <v>78</v>
      </c>
      <c r="AY142" s="267" t="s">
        <v>142</v>
      </c>
    </row>
    <row r="143" spans="1:51" s="15" customFormat="1" ht="12">
      <c r="A143" s="15"/>
      <c r="B143" s="278"/>
      <c r="C143" s="279"/>
      <c r="D143" s="258" t="s">
        <v>151</v>
      </c>
      <c r="E143" s="280" t="s">
        <v>1</v>
      </c>
      <c r="F143" s="281" t="s">
        <v>180</v>
      </c>
      <c r="G143" s="279"/>
      <c r="H143" s="282">
        <v>27</v>
      </c>
      <c r="I143" s="283"/>
      <c r="J143" s="279"/>
      <c r="K143" s="279"/>
      <c r="L143" s="284"/>
      <c r="M143" s="285"/>
      <c r="N143" s="286"/>
      <c r="O143" s="286"/>
      <c r="P143" s="286"/>
      <c r="Q143" s="286"/>
      <c r="R143" s="286"/>
      <c r="S143" s="286"/>
      <c r="T143" s="28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8" t="s">
        <v>151</v>
      </c>
      <c r="AU143" s="288" t="s">
        <v>89</v>
      </c>
      <c r="AV143" s="15" t="s">
        <v>149</v>
      </c>
      <c r="AW143" s="15" t="s">
        <v>33</v>
      </c>
      <c r="AX143" s="15" t="s">
        <v>86</v>
      </c>
      <c r="AY143" s="288" t="s">
        <v>142</v>
      </c>
    </row>
    <row r="144" spans="1:65" s="2" customFormat="1" ht="24" customHeight="1">
      <c r="A144" s="38"/>
      <c r="B144" s="39"/>
      <c r="C144" s="289" t="s">
        <v>181</v>
      </c>
      <c r="D144" s="289" t="s">
        <v>222</v>
      </c>
      <c r="E144" s="290" t="s">
        <v>781</v>
      </c>
      <c r="F144" s="291" t="s">
        <v>782</v>
      </c>
      <c r="G144" s="292" t="s">
        <v>147</v>
      </c>
      <c r="H144" s="293">
        <v>27</v>
      </c>
      <c r="I144" s="294"/>
      <c r="J144" s="295">
        <f>ROUND(I144*H144,2)</f>
        <v>0</v>
      </c>
      <c r="K144" s="291" t="s">
        <v>148</v>
      </c>
      <c r="L144" s="296"/>
      <c r="M144" s="297" t="s">
        <v>1</v>
      </c>
      <c r="N144" s="298" t="s">
        <v>43</v>
      </c>
      <c r="O144" s="91"/>
      <c r="P144" s="252">
        <f>O144*H144</f>
        <v>0</v>
      </c>
      <c r="Q144" s="252">
        <v>0.00674</v>
      </c>
      <c r="R144" s="252">
        <f>Q144*H144</f>
        <v>0.18198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186</v>
      </c>
      <c r="AT144" s="254" t="s">
        <v>222</v>
      </c>
      <c r="AU144" s="254" t="s">
        <v>89</v>
      </c>
      <c r="AY144" s="17" t="s">
        <v>142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86</v>
      </c>
      <c r="BK144" s="255">
        <f>ROUND(I144*H144,2)</f>
        <v>0</v>
      </c>
      <c r="BL144" s="17" t="s">
        <v>149</v>
      </c>
      <c r="BM144" s="254" t="s">
        <v>783</v>
      </c>
    </row>
    <row r="145" spans="1:65" s="2" customFormat="1" ht="36" customHeight="1">
      <c r="A145" s="38"/>
      <c r="B145" s="39"/>
      <c r="C145" s="243" t="s">
        <v>186</v>
      </c>
      <c r="D145" s="243" t="s">
        <v>144</v>
      </c>
      <c r="E145" s="244" t="s">
        <v>784</v>
      </c>
      <c r="F145" s="245" t="s">
        <v>785</v>
      </c>
      <c r="G145" s="246" t="s">
        <v>286</v>
      </c>
      <c r="H145" s="247">
        <v>6</v>
      </c>
      <c r="I145" s="248"/>
      <c r="J145" s="249">
        <f>ROUND(I145*H145,2)</f>
        <v>0</v>
      </c>
      <c r="K145" s="245" t="s">
        <v>148</v>
      </c>
      <c r="L145" s="44"/>
      <c r="M145" s="250" t="s">
        <v>1</v>
      </c>
      <c r="N145" s="251" t="s">
        <v>43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149</v>
      </c>
      <c r="AT145" s="254" t="s">
        <v>144</v>
      </c>
      <c r="AU145" s="254" t="s">
        <v>89</v>
      </c>
      <c r="AY145" s="17" t="s">
        <v>142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86</v>
      </c>
      <c r="BK145" s="255">
        <f>ROUND(I145*H145,2)</f>
        <v>0</v>
      </c>
      <c r="BL145" s="17" t="s">
        <v>149</v>
      </c>
      <c r="BM145" s="254" t="s">
        <v>786</v>
      </c>
    </row>
    <row r="146" spans="1:65" s="2" customFormat="1" ht="16.5" customHeight="1">
      <c r="A146" s="38"/>
      <c r="B146" s="39"/>
      <c r="C146" s="289" t="s">
        <v>191</v>
      </c>
      <c r="D146" s="289" t="s">
        <v>222</v>
      </c>
      <c r="E146" s="290" t="s">
        <v>787</v>
      </c>
      <c r="F146" s="291" t="s">
        <v>788</v>
      </c>
      <c r="G146" s="292" t="s">
        <v>286</v>
      </c>
      <c r="H146" s="293">
        <v>3</v>
      </c>
      <c r="I146" s="294"/>
      <c r="J146" s="295">
        <f>ROUND(I146*H146,2)</f>
        <v>0</v>
      </c>
      <c r="K146" s="291" t="s">
        <v>148</v>
      </c>
      <c r="L146" s="296"/>
      <c r="M146" s="297" t="s">
        <v>1</v>
      </c>
      <c r="N146" s="298" t="s">
        <v>43</v>
      </c>
      <c r="O146" s="91"/>
      <c r="P146" s="252">
        <f>O146*H146</f>
        <v>0</v>
      </c>
      <c r="Q146" s="252">
        <v>0.0018</v>
      </c>
      <c r="R146" s="252">
        <f>Q146*H146</f>
        <v>0.0054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186</v>
      </c>
      <c r="AT146" s="254" t="s">
        <v>222</v>
      </c>
      <c r="AU146" s="254" t="s">
        <v>89</v>
      </c>
      <c r="AY146" s="17" t="s">
        <v>142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86</v>
      </c>
      <c r="BK146" s="255">
        <f>ROUND(I146*H146,2)</f>
        <v>0</v>
      </c>
      <c r="BL146" s="17" t="s">
        <v>149</v>
      </c>
      <c r="BM146" s="254" t="s">
        <v>789</v>
      </c>
    </row>
    <row r="147" spans="1:51" s="13" customFormat="1" ht="12">
      <c r="A147" s="13"/>
      <c r="B147" s="256"/>
      <c r="C147" s="257"/>
      <c r="D147" s="258" t="s">
        <v>151</v>
      </c>
      <c r="E147" s="257"/>
      <c r="F147" s="260" t="s">
        <v>790</v>
      </c>
      <c r="G147" s="257"/>
      <c r="H147" s="261">
        <v>3</v>
      </c>
      <c r="I147" s="262"/>
      <c r="J147" s="257"/>
      <c r="K147" s="257"/>
      <c r="L147" s="263"/>
      <c r="M147" s="264"/>
      <c r="N147" s="265"/>
      <c r="O147" s="265"/>
      <c r="P147" s="265"/>
      <c r="Q147" s="265"/>
      <c r="R147" s="265"/>
      <c r="S147" s="265"/>
      <c r="T147" s="26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7" t="s">
        <v>151</v>
      </c>
      <c r="AU147" s="267" t="s">
        <v>89</v>
      </c>
      <c r="AV147" s="13" t="s">
        <v>89</v>
      </c>
      <c r="AW147" s="13" t="s">
        <v>4</v>
      </c>
      <c r="AX147" s="13" t="s">
        <v>86</v>
      </c>
      <c r="AY147" s="267" t="s">
        <v>142</v>
      </c>
    </row>
    <row r="148" spans="1:65" s="2" customFormat="1" ht="16.5" customHeight="1">
      <c r="A148" s="38"/>
      <c r="B148" s="39"/>
      <c r="C148" s="289" t="s">
        <v>196</v>
      </c>
      <c r="D148" s="289" t="s">
        <v>222</v>
      </c>
      <c r="E148" s="290" t="s">
        <v>791</v>
      </c>
      <c r="F148" s="291" t="s">
        <v>792</v>
      </c>
      <c r="G148" s="292" t="s">
        <v>286</v>
      </c>
      <c r="H148" s="293">
        <v>3</v>
      </c>
      <c r="I148" s="294"/>
      <c r="J148" s="295">
        <f>ROUND(I148*H148,2)</f>
        <v>0</v>
      </c>
      <c r="K148" s="291" t="s">
        <v>1</v>
      </c>
      <c r="L148" s="296"/>
      <c r="M148" s="297" t="s">
        <v>1</v>
      </c>
      <c r="N148" s="298" t="s">
        <v>43</v>
      </c>
      <c r="O148" s="91"/>
      <c r="P148" s="252">
        <f>O148*H148</f>
        <v>0</v>
      </c>
      <c r="Q148" s="252">
        <v>0.0018</v>
      </c>
      <c r="R148" s="252">
        <f>Q148*H148</f>
        <v>0.0054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186</v>
      </c>
      <c r="AT148" s="254" t="s">
        <v>222</v>
      </c>
      <c r="AU148" s="254" t="s">
        <v>89</v>
      </c>
      <c r="AY148" s="17" t="s">
        <v>142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86</v>
      </c>
      <c r="BK148" s="255">
        <f>ROUND(I148*H148,2)</f>
        <v>0</v>
      </c>
      <c r="BL148" s="17" t="s">
        <v>149</v>
      </c>
      <c r="BM148" s="254" t="s">
        <v>793</v>
      </c>
    </row>
    <row r="149" spans="1:51" s="13" customFormat="1" ht="12">
      <c r="A149" s="13"/>
      <c r="B149" s="256"/>
      <c r="C149" s="257"/>
      <c r="D149" s="258" t="s">
        <v>151</v>
      </c>
      <c r="E149" s="257"/>
      <c r="F149" s="260" t="s">
        <v>790</v>
      </c>
      <c r="G149" s="257"/>
      <c r="H149" s="261">
        <v>3</v>
      </c>
      <c r="I149" s="262"/>
      <c r="J149" s="257"/>
      <c r="K149" s="257"/>
      <c r="L149" s="263"/>
      <c r="M149" s="264"/>
      <c r="N149" s="265"/>
      <c r="O149" s="265"/>
      <c r="P149" s="265"/>
      <c r="Q149" s="265"/>
      <c r="R149" s="265"/>
      <c r="S149" s="265"/>
      <c r="T149" s="26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151</v>
      </c>
      <c r="AU149" s="267" t="s">
        <v>89</v>
      </c>
      <c r="AV149" s="13" t="s">
        <v>89</v>
      </c>
      <c r="AW149" s="13" t="s">
        <v>4</v>
      </c>
      <c r="AX149" s="13" t="s">
        <v>86</v>
      </c>
      <c r="AY149" s="267" t="s">
        <v>142</v>
      </c>
    </row>
    <row r="150" spans="1:65" s="2" customFormat="1" ht="36" customHeight="1">
      <c r="A150" s="38"/>
      <c r="B150" s="39"/>
      <c r="C150" s="243" t="s">
        <v>201</v>
      </c>
      <c r="D150" s="243" t="s">
        <v>144</v>
      </c>
      <c r="E150" s="244" t="s">
        <v>784</v>
      </c>
      <c r="F150" s="245" t="s">
        <v>785</v>
      </c>
      <c r="G150" s="246" t="s">
        <v>286</v>
      </c>
      <c r="H150" s="247">
        <v>9</v>
      </c>
      <c r="I150" s="248"/>
      <c r="J150" s="249">
        <f>ROUND(I150*H150,2)</f>
        <v>0</v>
      </c>
      <c r="K150" s="245" t="s">
        <v>148</v>
      </c>
      <c r="L150" s="44"/>
      <c r="M150" s="250" t="s">
        <v>1</v>
      </c>
      <c r="N150" s="251" t="s">
        <v>43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149</v>
      </c>
      <c r="AT150" s="254" t="s">
        <v>144</v>
      </c>
      <c r="AU150" s="254" t="s">
        <v>89</v>
      </c>
      <c r="AY150" s="17" t="s">
        <v>142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86</v>
      </c>
      <c r="BK150" s="255">
        <f>ROUND(I150*H150,2)</f>
        <v>0</v>
      </c>
      <c r="BL150" s="17" t="s">
        <v>149</v>
      </c>
      <c r="BM150" s="254" t="s">
        <v>794</v>
      </c>
    </row>
    <row r="151" spans="1:51" s="13" customFormat="1" ht="12">
      <c r="A151" s="13"/>
      <c r="B151" s="256"/>
      <c r="C151" s="257"/>
      <c r="D151" s="258" t="s">
        <v>151</v>
      </c>
      <c r="E151" s="259" t="s">
        <v>1</v>
      </c>
      <c r="F151" s="260" t="s">
        <v>795</v>
      </c>
      <c r="G151" s="257"/>
      <c r="H151" s="261">
        <v>6</v>
      </c>
      <c r="I151" s="262"/>
      <c r="J151" s="257"/>
      <c r="K151" s="257"/>
      <c r="L151" s="263"/>
      <c r="M151" s="264"/>
      <c r="N151" s="265"/>
      <c r="O151" s="265"/>
      <c r="P151" s="265"/>
      <c r="Q151" s="265"/>
      <c r="R151" s="265"/>
      <c r="S151" s="265"/>
      <c r="T151" s="26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7" t="s">
        <v>151</v>
      </c>
      <c r="AU151" s="267" t="s">
        <v>89</v>
      </c>
      <c r="AV151" s="13" t="s">
        <v>89</v>
      </c>
      <c r="AW151" s="13" t="s">
        <v>33</v>
      </c>
      <c r="AX151" s="13" t="s">
        <v>78</v>
      </c>
      <c r="AY151" s="267" t="s">
        <v>142</v>
      </c>
    </row>
    <row r="152" spans="1:51" s="13" customFormat="1" ht="12">
      <c r="A152" s="13"/>
      <c r="B152" s="256"/>
      <c r="C152" s="257"/>
      <c r="D152" s="258" t="s">
        <v>151</v>
      </c>
      <c r="E152" s="259" t="s">
        <v>1</v>
      </c>
      <c r="F152" s="260" t="s">
        <v>796</v>
      </c>
      <c r="G152" s="257"/>
      <c r="H152" s="261">
        <v>3</v>
      </c>
      <c r="I152" s="262"/>
      <c r="J152" s="257"/>
      <c r="K152" s="257"/>
      <c r="L152" s="263"/>
      <c r="M152" s="264"/>
      <c r="N152" s="265"/>
      <c r="O152" s="265"/>
      <c r="P152" s="265"/>
      <c r="Q152" s="265"/>
      <c r="R152" s="265"/>
      <c r="S152" s="265"/>
      <c r="T152" s="26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7" t="s">
        <v>151</v>
      </c>
      <c r="AU152" s="267" t="s">
        <v>89</v>
      </c>
      <c r="AV152" s="13" t="s">
        <v>89</v>
      </c>
      <c r="AW152" s="13" t="s">
        <v>33</v>
      </c>
      <c r="AX152" s="13" t="s">
        <v>78</v>
      </c>
      <c r="AY152" s="267" t="s">
        <v>142</v>
      </c>
    </row>
    <row r="153" spans="1:51" s="15" customFormat="1" ht="12">
      <c r="A153" s="15"/>
      <c r="B153" s="278"/>
      <c r="C153" s="279"/>
      <c r="D153" s="258" t="s">
        <v>151</v>
      </c>
      <c r="E153" s="280" t="s">
        <v>1</v>
      </c>
      <c r="F153" s="281" t="s">
        <v>180</v>
      </c>
      <c r="G153" s="279"/>
      <c r="H153" s="282">
        <v>9</v>
      </c>
      <c r="I153" s="283"/>
      <c r="J153" s="279"/>
      <c r="K153" s="279"/>
      <c r="L153" s="284"/>
      <c r="M153" s="285"/>
      <c r="N153" s="286"/>
      <c r="O153" s="286"/>
      <c r="P153" s="286"/>
      <c r="Q153" s="286"/>
      <c r="R153" s="286"/>
      <c r="S153" s="286"/>
      <c r="T153" s="28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88" t="s">
        <v>151</v>
      </c>
      <c r="AU153" s="288" t="s">
        <v>89</v>
      </c>
      <c r="AV153" s="15" t="s">
        <v>149</v>
      </c>
      <c r="AW153" s="15" t="s">
        <v>33</v>
      </c>
      <c r="AX153" s="15" t="s">
        <v>86</v>
      </c>
      <c r="AY153" s="288" t="s">
        <v>142</v>
      </c>
    </row>
    <row r="154" spans="1:65" s="2" customFormat="1" ht="24" customHeight="1">
      <c r="A154" s="38"/>
      <c r="B154" s="39"/>
      <c r="C154" s="289" t="s">
        <v>207</v>
      </c>
      <c r="D154" s="289" t="s">
        <v>222</v>
      </c>
      <c r="E154" s="290" t="s">
        <v>797</v>
      </c>
      <c r="F154" s="291" t="s">
        <v>798</v>
      </c>
      <c r="G154" s="292" t="s">
        <v>286</v>
      </c>
      <c r="H154" s="293">
        <v>6</v>
      </c>
      <c r="I154" s="294"/>
      <c r="J154" s="295">
        <f>ROUND(I154*H154,2)</f>
        <v>0</v>
      </c>
      <c r="K154" s="291" t="s">
        <v>148</v>
      </c>
      <c r="L154" s="296"/>
      <c r="M154" s="297" t="s">
        <v>1</v>
      </c>
      <c r="N154" s="298" t="s">
        <v>43</v>
      </c>
      <c r="O154" s="91"/>
      <c r="P154" s="252">
        <f>O154*H154</f>
        <v>0</v>
      </c>
      <c r="Q154" s="252">
        <v>0.00021</v>
      </c>
      <c r="R154" s="252">
        <f>Q154*H154</f>
        <v>0.00126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186</v>
      </c>
      <c r="AT154" s="254" t="s">
        <v>222</v>
      </c>
      <c r="AU154" s="254" t="s">
        <v>89</v>
      </c>
      <c r="AY154" s="17" t="s">
        <v>142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86</v>
      </c>
      <c r="BK154" s="255">
        <f>ROUND(I154*H154,2)</f>
        <v>0</v>
      </c>
      <c r="BL154" s="17" t="s">
        <v>149</v>
      </c>
      <c r="BM154" s="254" t="s">
        <v>799</v>
      </c>
    </row>
    <row r="155" spans="1:51" s="13" customFormat="1" ht="12">
      <c r="A155" s="13"/>
      <c r="B155" s="256"/>
      <c r="C155" s="257"/>
      <c r="D155" s="258" t="s">
        <v>151</v>
      </c>
      <c r="E155" s="259" t="s">
        <v>1</v>
      </c>
      <c r="F155" s="260" t="s">
        <v>800</v>
      </c>
      <c r="G155" s="257"/>
      <c r="H155" s="261">
        <v>6</v>
      </c>
      <c r="I155" s="262"/>
      <c r="J155" s="257"/>
      <c r="K155" s="257"/>
      <c r="L155" s="263"/>
      <c r="M155" s="264"/>
      <c r="N155" s="265"/>
      <c r="O155" s="265"/>
      <c r="P155" s="265"/>
      <c r="Q155" s="265"/>
      <c r="R155" s="265"/>
      <c r="S155" s="265"/>
      <c r="T155" s="26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7" t="s">
        <v>151</v>
      </c>
      <c r="AU155" s="267" t="s">
        <v>89</v>
      </c>
      <c r="AV155" s="13" t="s">
        <v>89</v>
      </c>
      <c r="AW155" s="13" t="s">
        <v>33</v>
      </c>
      <c r="AX155" s="13" t="s">
        <v>86</v>
      </c>
      <c r="AY155" s="267" t="s">
        <v>142</v>
      </c>
    </row>
    <row r="156" spans="1:65" s="2" customFormat="1" ht="24" customHeight="1">
      <c r="A156" s="38"/>
      <c r="B156" s="39"/>
      <c r="C156" s="289" t="s">
        <v>212</v>
      </c>
      <c r="D156" s="289" t="s">
        <v>222</v>
      </c>
      <c r="E156" s="290" t="s">
        <v>801</v>
      </c>
      <c r="F156" s="291" t="s">
        <v>802</v>
      </c>
      <c r="G156" s="292" t="s">
        <v>286</v>
      </c>
      <c r="H156" s="293">
        <v>3</v>
      </c>
      <c r="I156" s="294"/>
      <c r="J156" s="295">
        <f>ROUND(I156*H156,2)</f>
        <v>0</v>
      </c>
      <c r="K156" s="291" t="s">
        <v>1</v>
      </c>
      <c r="L156" s="296"/>
      <c r="M156" s="297" t="s">
        <v>1</v>
      </c>
      <c r="N156" s="298" t="s">
        <v>43</v>
      </c>
      <c r="O156" s="91"/>
      <c r="P156" s="252">
        <f>O156*H156</f>
        <v>0</v>
      </c>
      <c r="Q156" s="252">
        <v>0.00172</v>
      </c>
      <c r="R156" s="252">
        <f>Q156*H156</f>
        <v>0.00516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186</v>
      </c>
      <c r="AT156" s="254" t="s">
        <v>222</v>
      </c>
      <c r="AU156" s="254" t="s">
        <v>89</v>
      </c>
      <c r="AY156" s="17" t="s">
        <v>142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86</v>
      </c>
      <c r="BK156" s="255">
        <f>ROUND(I156*H156,2)</f>
        <v>0</v>
      </c>
      <c r="BL156" s="17" t="s">
        <v>149</v>
      </c>
      <c r="BM156" s="254" t="s">
        <v>803</v>
      </c>
    </row>
    <row r="157" spans="1:51" s="13" customFormat="1" ht="12">
      <c r="A157" s="13"/>
      <c r="B157" s="256"/>
      <c r="C157" s="257"/>
      <c r="D157" s="258" t="s">
        <v>151</v>
      </c>
      <c r="E157" s="259" t="s">
        <v>1</v>
      </c>
      <c r="F157" s="260" t="s">
        <v>159</v>
      </c>
      <c r="G157" s="257"/>
      <c r="H157" s="261">
        <v>3</v>
      </c>
      <c r="I157" s="262"/>
      <c r="J157" s="257"/>
      <c r="K157" s="257"/>
      <c r="L157" s="263"/>
      <c r="M157" s="264"/>
      <c r="N157" s="265"/>
      <c r="O157" s="265"/>
      <c r="P157" s="265"/>
      <c r="Q157" s="265"/>
      <c r="R157" s="265"/>
      <c r="S157" s="265"/>
      <c r="T157" s="26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7" t="s">
        <v>151</v>
      </c>
      <c r="AU157" s="267" t="s">
        <v>89</v>
      </c>
      <c r="AV157" s="13" t="s">
        <v>89</v>
      </c>
      <c r="AW157" s="13" t="s">
        <v>33</v>
      </c>
      <c r="AX157" s="13" t="s">
        <v>86</v>
      </c>
      <c r="AY157" s="267" t="s">
        <v>142</v>
      </c>
    </row>
    <row r="158" spans="1:65" s="2" customFormat="1" ht="36" customHeight="1">
      <c r="A158" s="38"/>
      <c r="B158" s="39"/>
      <c r="C158" s="243" t="s">
        <v>217</v>
      </c>
      <c r="D158" s="243" t="s">
        <v>144</v>
      </c>
      <c r="E158" s="244" t="s">
        <v>804</v>
      </c>
      <c r="F158" s="245" t="s">
        <v>805</v>
      </c>
      <c r="G158" s="246" t="s">
        <v>286</v>
      </c>
      <c r="H158" s="247">
        <v>1</v>
      </c>
      <c r="I158" s="248"/>
      <c r="J158" s="249">
        <f>ROUND(I158*H158,2)</f>
        <v>0</v>
      </c>
      <c r="K158" s="245" t="s">
        <v>148</v>
      </c>
      <c r="L158" s="44"/>
      <c r="M158" s="250" t="s">
        <v>1</v>
      </c>
      <c r="N158" s="251" t="s">
        <v>43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149</v>
      </c>
      <c r="AT158" s="254" t="s">
        <v>144</v>
      </c>
      <c r="AU158" s="254" t="s">
        <v>89</v>
      </c>
      <c r="AY158" s="17" t="s">
        <v>142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86</v>
      </c>
      <c r="BK158" s="255">
        <f>ROUND(I158*H158,2)</f>
        <v>0</v>
      </c>
      <c r="BL158" s="17" t="s">
        <v>149</v>
      </c>
      <c r="BM158" s="254" t="s">
        <v>806</v>
      </c>
    </row>
    <row r="159" spans="1:51" s="13" customFormat="1" ht="12">
      <c r="A159" s="13"/>
      <c r="B159" s="256"/>
      <c r="C159" s="257"/>
      <c r="D159" s="258" t="s">
        <v>151</v>
      </c>
      <c r="E159" s="259" t="s">
        <v>1</v>
      </c>
      <c r="F159" s="260" t="s">
        <v>807</v>
      </c>
      <c r="G159" s="257"/>
      <c r="H159" s="261">
        <v>1</v>
      </c>
      <c r="I159" s="262"/>
      <c r="J159" s="257"/>
      <c r="K159" s="257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151</v>
      </c>
      <c r="AU159" s="267" t="s">
        <v>89</v>
      </c>
      <c r="AV159" s="13" t="s">
        <v>89</v>
      </c>
      <c r="AW159" s="13" t="s">
        <v>33</v>
      </c>
      <c r="AX159" s="13" t="s">
        <v>78</v>
      </c>
      <c r="AY159" s="267" t="s">
        <v>142</v>
      </c>
    </row>
    <row r="160" spans="1:51" s="15" customFormat="1" ht="12">
      <c r="A160" s="15"/>
      <c r="B160" s="278"/>
      <c r="C160" s="279"/>
      <c r="D160" s="258" t="s">
        <v>151</v>
      </c>
      <c r="E160" s="280" t="s">
        <v>1</v>
      </c>
      <c r="F160" s="281" t="s">
        <v>180</v>
      </c>
      <c r="G160" s="279"/>
      <c r="H160" s="282">
        <v>1</v>
      </c>
      <c r="I160" s="283"/>
      <c r="J160" s="279"/>
      <c r="K160" s="279"/>
      <c r="L160" s="284"/>
      <c r="M160" s="285"/>
      <c r="N160" s="286"/>
      <c r="O160" s="286"/>
      <c r="P160" s="286"/>
      <c r="Q160" s="286"/>
      <c r="R160" s="286"/>
      <c r="S160" s="286"/>
      <c r="T160" s="28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8" t="s">
        <v>151</v>
      </c>
      <c r="AU160" s="288" t="s">
        <v>89</v>
      </c>
      <c r="AV160" s="15" t="s">
        <v>149</v>
      </c>
      <c r="AW160" s="15" t="s">
        <v>33</v>
      </c>
      <c r="AX160" s="15" t="s">
        <v>86</v>
      </c>
      <c r="AY160" s="288" t="s">
        <v>142</v>
      </c>
    </row>
    <row r="161" spans="1:65" s="2" customFormat="1" ht="16.5" customHeight="1">
      <c r="A161" s="38"/>
      <c r="B161" s="39"/>
      <c r="C161" s="289" t="s">
        <v>8</v>
      </c>
      <c r="D161" s="289" t="s">
        <v>222</v>
      </c>
      <c r="E161" s="290" t="s">
        <v>808</v>
      </c>
      <c r="F161" s="291" t="s">
        <v>809</v>
      </c>
      <c r="G161" s="292" t="s">
        <v>286</v>
      </c>
      <c r="H161" s="293">
        <v>1</v>
      </c>
      <c r="I161" s="294"/>
      <c r="J161" s="295">
        <f>ROUND(I161*H161,2)</f>
        <v>0</v>
      </c>
      <c r="K161" s="291" t="s">
        <v>148</v>
      </c>
      <c r="L161" s="296"/>
      <c r="M161" s="297" t="s">
        <v>1</v>
      </c>
      <c r="N161" s="298" t="s">
        <v>43</v>
      </c>
      <c r="O161" s="91"/>
      <c r="P161" s="252">
        <f>O161*H161</f>
        <v>0</v>
      </c>
      <c r="Q161" s="252">
        <v>0.00178</v>
      </c>
      <c r="R161" s="252">
        <f>Q161*H161</f>
        <v>0.00178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186</v>
      </c>
      <c r="AT161" s="254" t="s">
        <v>222</v>
      </c>
      <c r="AU161" s="254" t="s">
        <v>89</v>
      </c>
      <c r="AY161" s="17" t="s">
        <v>142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86</v>
      </c>
      <c r="BK161" s="255">
        <f>ROUND(I161*H161,2)</f>
        <v>0</v>
      </c>
      <c r="BL161" s="17" t="s">
        <v>149</v>
      </c>
      <c r="BM161" s="254" t="s">
        <v>810</v>
      </c>
    </row>
    <row r="162" spans="1:65" s="2" customFormat="1" ht="24" customHeight="1">
      <c r="A162" s="38"/>
      <c r="B162" s="39"/>
      <c r="C162" s="243" t="s">
        <v>230</v>
      </c>
      <c r="D162" s="243" t="s">
        <v>144</v>
      </c>
      <c r="E162" s="244" t="s">
        <v>811</v>
      </c>
      <c r="F162" s="245" t="s">
        <v>812</v>
      </c>
      <c r="G162" s="246" t="s">
        <v>286</v>
      </c>
      <c r="H162" s="247">
        <v>3</v>
      </c>
      <c r="I162" s="248"/>
      <c r="J162" s="249">
        <f>ROUND(I162*H162,2)</f>
        <v>0</v>
      </c>
      <c r="K162" s="245" t="s">
        <v>1</v>
      </c>
      <c r="L162" s="44"/>
      <c r="M162" s="250" t="s">
        <v>1</v>
      </c>
      <c r="N162" s="251" t="s">
        <v>43</v>
      </c>
      <c r="O162" s="91"/>
      <c r="P162" s="252">
        <f>O162*H162</f>
        <v>0</v>
      </c>
      <c r="Q162" s="252">
        <v>0.00142</v>
      </c>
      <c r="R162" s="252">
        <f>Q162*H162</f>
        <v>0.00426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149</v>
      </c>
      <c r="AT162" s="254" t="s">
        <v>144</v>
      </c>
      <c r="AU162" s="254" t="s">
        <v>89</v>
      </c>
      <c r="AY162" s="17" t="s">
        <v>142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86</v>
      </c>
      <c r="BK162" s="255">
        <f>ROUND(I162*H162,2)</f>
        <v>0</v>
      </c>
      <c r="BL162" s="17" t="s">
        <v>149</v>
      </c>
      <c r="BM162" s="254" t="s">
        <v>813</v>
      </c>
    </row>
    <row r="163" spans="1:51" s="13" customFormat="1" ht="12">
      <c r="A163" s="13"/>
      <c r="B163" s="256"/>
      <c r="C163" s="257"/>
      <c r="D163" s="258" t="s">
        <v>151</v>
      </c>
      <c r="E163" s="259" t="s">
        <v>1</v>
      </c>
      <c r="F163" s="260" t="s">
        <v>814</v>
      </c>
      <c r="G163" s="257"/>
      <c r="H163" s="261">
        <v>3</v>
      </c>
      <c r="I163" s="262"/>
      <c r="J163" s="257"/>
      <c r="K163" s="257"/>
      <c r="L163" s="263"/>
      <c r="M163" s="264"/>
      <c r="N163" s="265"/>
      <c r="O163" s="265"/>
      <c r="P163" s="265"/>
      <c r="Q163" s="265"/>
      <c r="R163" s="265"/>
      <c r="S163" s="265"/>
      <c r="T163" s="26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7" t="s">
        <v>151</v>
      </c>
      <c r="AU163" s="267" t="s">
        <v>89</v>
      </c>
      <c r="AV163" s="13" t="s">
        <v>89</v>
      </c>
      <c r="AW163" s="13" t="s">
        <v>33</v>
      </c>
      <c r="AX163" s="13" t="s">
        <v>86</v>
      </c>
      <c r="AY163" s="267" t="s">
        <v>142</v>
      </c>
    </row>
    <row r="164" spans="1:65" s="2" customFormat="1" ht="16.5" customHeight="1">
      <c r="A164" s="38"/>
      <c r="B164" s="39"/>
      <c r="C164" s="289" t="s">
        <v>236</v>
      </c>
      <c r="D164" s="289" t="s">
        <v>222</v>
      </c>
      <c r="E164" s="290" t="s">
        <v>815</v>
      </c>
      <c r="F164" s="291" t="s">
        <v>816</v>
      </c>
      <c r="G164" s="292" t="s">
        <v>286</v>
      </c>
      <c r="H164" s="293">
        <v>3</v>
      </c>
      <c r="I164" s="294"/>
      <c r="J164" s="295">
        <f>ROUND(I164*H164,2)</f>
        <v>0</v>
      </c>
      <c r="K164" s="291" t="s">
        <v>1</v>
      </c>
      <c r="L164" s="296"/>
      <c r="M164" s="297" t="s">
        <v>1</v>
      </c>
      <c r="N164" s="298" t="s">
        <v>43</v>
      </c>
      <c r="O164" s="91"/>
      <c r="P164" s="252">
        <f>O164*H164</f>
        <v>0</v>
      </c>
      <c r="Q164" s="252">
        <v>0.0001</v>
      </c>
      <c r="R164" s="252">
        <f>Q164*H164</f>
        <v>0.00030000000000000003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186</v>
      </c>
      <c r="AT164" s="254" t="s">
        <v>222</v>
      </c>
      <c r="AU164" s="254" t="s">
        <v>89</v>
      </c>
      <c r="AY164" s="17" t="s">
        <v>142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86</v>
      </c>
      <c r="BK164" s="255">
        <f>ROUND(I164*H164,2)</f>
        <v>0</v>
      </c>
      <c r="BL164" s="17" t="s">
        <v>149</v>
      </c>
      <c r="BM164" s="254" t="s">
        <v>817</v>
      </c>
    </row>
    <row r="165" spans="1:51" s="14" customFormat="1" ht="12">
      <c r="A165" s="14"/>
      <c r="B165" s="268"/>
      <c r="C165" s="269"/>
      <c r="D165" s="258" t="s">
        <v>151</v>
      </c>
      <c r="E165" s="270" t="s">
        <v>1</v>
      </c>
      <c r="F165" s="271" t="s">
        <v>818</v>
      </c>
      <c r="G165" s="269"/>
      <c r="H165" s="270" t="s">
        <v>1</v>
      </c>
      <c r="I165" s="272"/>
      <c r="J165" s="269"/>
      <c r="K165" s="269"/>
      <c r="L165" s="273"/>
      <c r="M165" s="274"/>
      <c r="N165" s="275"/>
      <c r="O165" s="275"/>
      <c r="P165" s="275"/>
      <c r="Q165" s="275"/>
      <c r="R165" s="275"/>
      <c r="S165" s="275"/>
      <c r="T165" s="27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7" t="s">
        <v>151</v>
      </c>
      <c r="AU165" s="277" t="s">
        <v>89</v>
      </c>
      <c r="AV165" s="14" t="s">
        <v>86</v>
      </c>
      <c r="AW165" s="14" t="s">
        <v>33</v>
      </c>
      <c r="AX165" s="14" t="s">
        <v>78</v>
      </c>
      <c r="AY165" s="277" t="s">
        <v>142</v>
      </c>
    </row>
    <row r="166" spans="1:51" s="14" customFormat="1" ht="12">
      <c r="A166" s="14"/>
      <c r="B166" s="268"/>
      <c r="C166" s="269"/>
      <c r="D166" s="258" t="s">
        <v>151</v>
      </c>
      <c r="E166" s="270" t="s">
        <v>1</v>
      </c>
      <c r="F166" s="271" t="s">
        <v>819</v>
      </c>
      <c r="G166" s="269"/>
      <c r="H166" s="270" t="s">
        <v>1</v>
      </c>
      <c r="I166" s="272"/>
      <c r="J166" s="269"/>
      <c r="K166" s="269"/>
      <c r="L166" s="273"/>
      <c r="M166" s="274"/>
      <c r="N166" s="275"/>
      <c r="O166" s="275"/>
      <c r="P166" s="275"/>
      <c r="Q166" s="275"/>
      <c r="R166" s="275"/>
      <c r="S166" s="275"/>
      <c r="T166" s="27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7" t="s">
        <v>151</v>
      </c>
      <c r="AU166" s="277" t="s">
        <v>89</v>
      </c>
      <c r="AV166" s="14" t="s">
        <v>86</v>
      </c>
      <c r="AW166" s="14" t="s">
        <v>33</v>
      </c>
      <c r="AX166" s="14" t="s">
        <v>78</v>
      </c>
      <c r="AY166" s="277" t="s">
        <v>142</v>
      </c>
    </row>
    <row r="167" spans="1:51" s="13" customFormat="1" ht="12">
      <c r="A167" s="13"/>
      <c r="B167" s="256"/>
      <c r="C167" s="257"/>
      <c r="D167" s="258" t="s">
        <v>151</v>
      </c>
      <c r="E167" s="259" t="s">
        <v>1</v>
      </c>
      <c r="F167" s="260" t="s">
        <v>159</v>
      </c>
      <c r="G167" s="257"/>
      <c r="H167" s="261">
        <v>3</v>
      </c>
      <c r="I167" s="262"/>
      <c r="J167" s="257"/>
      <c r="K167" s="257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151</v>
      </c>
      <c r="AU167" s="267" t="s">
        <v>89</v>
      </c>
      <c r="AV167" s="13" t="s">
        <v>89</v>
      </c>
      <c r="AW167" s="13" t="s">
        <v>33</v>
      </c>
      <c r="AX167" s="13" t="s">
        <v>86</v>
      </c>
      <c r="AY167" s="267" t="s">
        <v>142</v>
      </c>
    </row>
    <row r="168" spans="1:65" s="2" customFormat="1" ht="36" customHeight="1">
      <c r="A168" s="38"/>
      <c r="B168" s="39"/>
      <c r="C168" s="243" t="s">
        <v>241</v>
      </c>
      <c r="D168" s="243" t="s">
        <v>144</v>
      </c>
      <c r="E168" s="244" t="s">
        <v>672</v>
      </c>
      <c r="F168" s="245" t="s">
        <v>673</v>
      </c>
      <c r="G168" s="246" t="s">
        <v>286</v>
      </c>
      <c r="H168" s="247">
        <v>1</v>
      </c>
      <c r="I168" s="248"/>
      <c r="J168" s="249">
        <f>ROUND(I168*H168,2)</f>
        <v>0</v>
      </c>
      <c r="K168" s="245" t="s">
        <v>148</v>
      </c>
      <c r="L168" s="44"/>
      <c r="M168" s="250" t="s">
        <v>1</v>
      </c>
      <c r="N168" s="251" t="s">
        <v>43</v>
      </c>
      <c r="O168" s="91"/>
      <c r="P168" s="252">
        <f>O168*H168</f>
        <v>0</v>
      </c>
      <c r="Q168" s="252">
        <v>0.321696</v>
      </c>
      <c r="R168" s="252">
        <f>Q168*H168</f>
        <v>0.321696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149</v>
      </c>
      <c r="AT168" s="254" t="s">
        <v>144</v>
      </c>
      <c r="AU168" s="254" t="s">
        <v>89</v>
      </c>
      <c r="AY168" s="17" t="s">
        <v>142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86</v>
      </c>
      <c r="BK168" s="255">
        <f>ROUND(I168*H168,2)</f>
        <v>0</v>
      </c>
      <c r="BL168" s="17" t="s">
        <v>149</v>
      </c>
      <c r="BM168" s="254" t="s">
        <v>820</v>
      </c>
    </row>
    <row r="169" spans="1:51" s="13" customFormat="1" ht="12">
      <c r="A169" s="13"/>
      <c r="B169" s="256"/>
      <c r="C169" s="257"/>
      <c r="D169" s="258" t="s">
        <v>151</v>
      </c>
      <c r="E169" s="259" t="s">
        <v>1</v>
      </c>
      <c r="F169" s="260" t="s">
        <v>821</v>
      </c>
      <c r="G169" s="257"/>
      <c r="H169" s="261">
        <v>1</v>
      </c>
      <c r="I169" s="262"/>
      <c r="J169" s="257"/>
      <c r="K169" s="257"/>
      <c r="L169" s="263"/>
      <c r="M169" s="264"/>
      <c r="N169" s="265"/>
      <c r="O169" s="265"/>
      <c r="P169" s="265"/>
      <c r="Q169" s="265"/>
      <c r="R169" s="265"/>
      <c r="S169" s="265"/>
      <c r="T169" s="26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7" t="s">
        <v>151</v>
      </c>
      <c r="AU169" s="267" t="s">
        <v>89</v>
      </c>
      <c r="AV169" s="13" t="s">
        <v>89</v>
      </c>
      <c r="AW169" s="13" t="s">
        <v>33</v>
      </c>
      <c r="AX169" s="13" t="s">
        <v>78</v>
      </c>
      <c r="AY169" s="267" t="s">
        <v>142</v>
      </c>
    </row>
    <row r="170" spans="1:51" s="15" customFormat="1" ht="12">
      <c r="A170" s="15"/>
      <c r="B170" s="278"/>
      <c r="C170" s="279"/>
      <c r="D170" s="258" t="s">
        <v>151</v>
      </c>
      <c r="E170" s="280" t="s">
        <v>1</v>
      </c>
      <c r="F170" s="281" t="s">
        <v>180</v>
      </c>
      <c r="G170" s="279"/>
      <c r="H170" s="282">
        <v>1</v>
      </c>
      <c r="I170" s="283"/>
      <c r="J170" s="279"/>
      <c r="K170" s="279"/>
      <c r="L170" s="284"/>
      <c r="M170" s="285"/>
      <c r="N170" s="286"/>
      <c r="O170" s="286"/>
      <c r="P170" s="286"/>
      <c r="Q170" s="286"/>
      <c r="R170" s="286"/>
      <c r="S170" s="286"/>
      <c r="T170" s="28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8" t="s">
        <v>151</v>
      </c>
      <c r="AU170" s="288" t="s">
        <v>89</v>
      </c>
      <c r="AV170" s="15" t="s">
        <v>149</v>
      </c>
      <c r="AW170" s="15" t="s">
        <v>33</v>
      </c>
      <c r="AX170" s="15" t="s">
        <v>86</v>
      </c>
      <c r="AY170" s="288" t="s">
        <v>142</v>
      </c>
    </row>
    <row r="171" spans="1:65" s="2" customFormat="1" ht="16.5" customHeight="1">
      <c r="A171" s="38"/>
      <c r="B171" s="39"/>
      <c r="C171" s="289" t="s">
        <v>246</v>
      </c>
      <c r="D171" s="289" t="s">
        <v>222</v>
      </c>
      <c r="E171" s="290" t="s">
        <v>677</v>
      </c>
      <c r="F171" s="291" t="s">
        <v>678</v>
      </c>
      <c r="G171" s="292" t="s">
        <v>286</v>
      </c>
      <c r="H171" s="293">
        <v>1</v>
      </c>
      <c r="I171" s="294"/>
      <c r="J171" s="295">
        <f>ROUND(I171*H171,2)</f>
        <v>0</v>
      </c>
      <c r="K171" s="291" t="s">
        <v>148</v>
      </c>
      <c r="L171" s="296"/>
      <c r="M171" s="297" t="s">
        <v>1</v>
      </c>
      <c r="N171" s="298" t="s">
        <v>43</v>
      </c>
      <c r="O171" s="91"/>
      <c r="P171" s="252">
        <f>O171*H171</f>
        <v>0</v>
      </c>
      <c r="Q171" s="252">
        <v>0.04</v>
      </c>
      <c r="R171" s="252">
        <f>Q171*H171</f>
        <v>0.04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186</v>
      </c>
      <c r="AT171" s="254" t="s">
        <v>222</v>
      </c>
      <c r="AU171" s="254" t="s">
        <v>89</v>
      </c>
      <c r="AY171" s="17" t="s">
        <v>142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86</v>
      </c>
      <c r="BK171" s="255">
        <f>ROUND(I171*H171,2)</f>
        <v>0</v>
      </c>
      <c r="BL171" s="17" t="s">
        <v>149</v>
      </c>
      <c r="BM171" s="254" t="s">
        <v>822</v>
      </c>
    </row>
    <row r="172" spans="1:63" s="12" customFormat="1" ht="22.8" customHeight="1">
      <c r="A172" s="12"/>
      <c r="B172" s="227"/>
      <c r="C172" s="228"/>
      <c r="D172" s="229" t="s">
        <v>77</v>
      </c>
      <c r="E172" s="241" t="s">
        <v>728</v>
      </c>
      <c r="F172" s="241" t="s">
        <v>729</v>
      </c>
      <c r="G172" s="228"/>
      <c r="H172" s="228"/>
      <c r="I172" s="231"/>
      <c r="J172" s="242">
        <f>BK172</f>
        <v>0</v>
      </c>
      <c r="K172" s="228"/>
      <c r="L172" s="233"/>
      <c r="M172" s="234"/>
      <c r="N172" s="235"/>
      <c r="O172" s="235"/>
      <c r="P172" s="236">
        <f>SUM(P173:P174)</f>
        <v>0</v>
      </c>
      <c r="Q172" s="235"/>
      <c r="R172" s="236">
        <f>SUM(R173:R174)</f>
        <v>0</v>
      </c>
      <c r="S172" s="235"/>
      <c r="T172" s="237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8" t="s">
        <v>86</v>
      </c>
      <c r="AT172" s="239" t="s">
        <v>77</v>
      </c>
      <c r="AU172" s="239" t="s">
        <v>86</v>
      </c>
      <c r="AY172" s="238" t="s">
        <v>142</v>
      </c>
      <c r="BK172" s="240">
        <f>SUM(BK173:BK174)</f>
        <v>0</v>
      </c>
    </row>
    <row r="173" spans="1:65" s="2" customFormat="1" ht="48" customHeight="1">
      <c r="A173" s="38"/>
      <c r="B173" s="39"/>
      <c r="C173" s="243" t="s">
        <v>252</v>
      </c>
      <c r="D173" s="243" t="s">
        <v>144</v>
      </c>
      <c r="E173" s="244" t="s">
        <v>823</v>
      </c>
      <c r="F173" s="245" t="s">
        <v>824</v>
      </c>
      <c r="G173" s="246" t="s">
        <v>225</v>
      </c>
      <c r="H173" s="247">
        <v>2.27</v>
      </c>
      <c r="I173" s="248"/>
      <c r="J173" s="249">
        <f>ROUND(I173*H173,2)</f>
        <v>0</v>
      </c>
      <c r="K173" s="245" t="s">
        <v>148</v>
      </c>
      <c r="L173" s="44"/>
      <c r="M173" s="250" t="s">
        <v>1</v>
      </c>
      <c r="N173" s="251" t="s">
        <v>43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149</v>
      </c>
      <c r="AT173" s="254" t="s">
        <v>144</v>
      </c>
      <c r="AU173" s="254" t="s">
        <v>89</v>
      </c>
      <c r="AY173" s="17" t="s">
        <v>142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86</v>
      </c>
      <c r="BK173" s="255">
        <f>ROUND(I173*H173,2)</f>
        <v>0</v>
      </c>
      <c r="BL173" s="17" t="s">
        <v>149</v>
      </c>
      <c r="BM173" s="254" t="s">
        <v>825</v>
      </c>
    </row>
    <row r="174" spans="1:65" s="2" customFormat="1" ht="48" customHeight="1">
      <c r="A174" s="38"/>
      <c r="B174" s="39"/>
      <c r="C174" s="243" t="s">
        <v>7</v>
      </c>
      <c r="D174" s="243" t="s">
        <v>144</v>
      </c>
      <c r="E174" s="244" t="s">
        <v>826</v>
      </c>
      <c r="F174" s="245" t="s">
        <v>827</v>
      </c>
      <c r="G174" s="246" t="s">
        <v>225</v>
      </c>
      <c r="H174" s="247">
        <v>2.27</v>
      </c>
      <c r="I174" s="248"/>
      <c r="J174" s="249">
        <f>ROUND(I174*H174,2)</f>
        <v>0</v>
      </c>
      <c r="K174" s="245" t="s">
        <v>148</v>
      </c>
      <c r="L174" s="44"/>
      <c r="M174" s="305" t="s">
        <v>1</v>
      </c>
      <c r="N174" s="306" t="s">
        <v>43</v>
      </c>
      <c r="O174" s="307"/>
      <c r="P174" s="308">
        <f>O174*H174</f>
        <v>0</v>
      </c>
      <c r="Q174" s="308">
        <v>0</v>
      </c>
      <c r="R174" s="308">
        <f>Q174*H174</f>
        <v>0</v>
      </c>
      <c r="S174" s="308">
        <v>0</v>
      </c>
      <c r="T174" s="30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149</v>
      </c>
      <c r="AT174" s="254" t="s">
        <v>144</v>
      </c>
      <c r="AU174" s="254" t="s">
        <v>89</v>
      </c>
      <c r="AY174" s="17" t="s">
        <v>142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86</v>
      </c>
      <c r="BK174" s="255">
        <f>ROUND(I174*H174,2)</f>
        <v>0</v>
      </c>
      <c r="BL174" s="17" t="s">
        <v>149</v>
      </c>
      <c r="BM174" s="254" t="s">
        <v>828</v>
      </c>
    </row>
    <row r="175" spans="1:31" s="2" customFormat="1" ht="6.95" customHeight="1">
      <c r="A175" s="38"/>
      <c r="B175" s="66"/>
      <c r="C175" s="67"/>
      <c r="D175" s="67"/>
      <c r="E175" s="67"/>
      <c r="F175" s="67"/>
      <c r="G175" s="67"/>
      <c r="H175" s="67"/>
      <c r="I175" s="192"/>
      <c r="J175" s="67"/>
      <c r="K175" s="67"/>
      <c r="L175" s="44"/>
      <c r="M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</row>
  </sheetData>
  <sheetProtection password="CC35" sheet="1" objects="1" scenarios="1" formatColumns="0" formatRows="0" autoFilter="0"/>
  <autoFilter ref="C124:K17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89</v>
      </c>
    </row>
    <row r="4" spans="2:46" s="1" customFormat="1" ht="24.95" customHeight="1">
      <c r="B4" s="20"/>
      <c r="D4" s="150" t="s">
        <v>109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Dlouhá Strouha, Kvasiny, rekonstrukce koryta, ř. km 4,735 - 4,885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110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755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756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829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88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19. 9. 2019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6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29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31</v>
      </c>
      <c r="E22" s="38"/>
      <c r="F22" s="38"/>
      <c r="G22" s="38"/>
      <c r="H22" s="38"/>
      <c r="I22" s="156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6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34</v>
      </c>
      <c r="E25" s="38"/>
      <c r="F25" s="38"/>
      <c r="G25" s="38"/>
      <c r="H25" s="38"/>
      <c r="I25" s="156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6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36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89.25" customHeight="1">
      <c r="A29" s="158"/>
      <c r="B29" s="159"/>
      <c r="C29" s="158"/>
      <c r="D29" s="158"/>
      <c r="E29" s="160" t="s">
        <v>37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38</v>
      </c>
      <c r="E32" s="38"/>
      <c r="F32" s="38"/>
      <c r="G32" s="38"/>
      <c r="H32" s="38"/>
      <c r="I32" s="154"/>
      <c r="J32" s="166">
        <f>ROUND(J125,2)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40</v>
      </c>
      <c r="G34" s="38"/>
      <c r="H34" s="38"/>
      <c r="I34" s="168" t="s">
        <v>39</v>
      </c>
      <c r="J34" s="167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42</v>
      </c>
      <c r="E35" s="152" t="s">
        <v>43</v>
      </c>
      <c r="F35" s="170">
        <f>ROUND((SUM(BE125:BE141)),2)</f>
        <v>0</v>
      </c>
      <c r="G35" s="38"/>
      <c r="H35" s="38"/>
      <c r="I35" s="171">
        <v>0.21</v>
      </c>
      <c r="J35" s="170">
        <f>ROUND(((SUM(BE125:BE141))*I35),2)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44</v>
      </c>
      <c r="F36" s="170">
        <f>ROUND((SUM(BF125:BF141)),2)</f>
        <v>0</v>
      </c>
      <c r="G36" s="38"/>
      <c r="H36" s="38"/>
      <c r="I36" s="171">
        <v>0.15</v>
      </c>
      <c r="J36" s="170">
        <f>ROUND(((SUM(BF125:BF141))*I36),2)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ROUND((SUM(BG125:BG141)),2)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46</v>
      </c>
      <c r="F38" s="170">
        <f>ROUND((SUM(BH125:BH141)),2)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47</v>
      </c>
      <c r="F39" s="170">
        <f>ROUND((SUM(BI125:BI141)),2)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48</v>
      </c>
      <c r="E41" s="174"/>
      <c r="F41" s="174"/>
      <c r="G41" s="175" t="s">
        <v>49</v>
      </c>
      <c r="H41" s="176" t="s">
        <v>50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Dlouhá Strouha, Kvasiny, rekonstrukce koryta, ř. km 4,735 - 4,885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110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755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756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20170051 2.2. - Kanalizace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>k.ú. Kvasiny</v>
      </c>
      <c r="G91" s="40"/>
      <c r="H91" s="40"/>
      <c r="I91" s="156" t="s">
        <v>23</v>
      </c>
      <c r="J91" s="79" t="str">
        <f>IF(J14="","",J14)</f>
        <v>19. 9. 2019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Povodí Labe, státní podnik</v>
      </c>
      <c r="G93" s="40"/>
      <c r="H93" s="40"/>
      <c r="I93" s="156" t="s">
        <v>31</v>
      </c>
      <c r="J93" s="36" t="str">
        <f>E23</f>
        <v>ŠINDLAR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156" t="s">
        <v>34</v>
      </c>
      <c r="J94" s="36" t="str">
        <f>E26</f>
        <v>Ing. Josef Jágr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113</v>
      </c>
      <c r="D96" s="198"/>
      <c r="E96" s="198"/>
      <c r="F96" s="198"/>
      <c r="G96" s="198"/>
      <c r="H96" s="198"/>
      <c r="I96" s="199"/>
      <c r="J96" s="200" t="s">
        <v>114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115</v>
      </c>
      <c r="D98" s="40"/>
      <c r="E98" s="40"/>
      <c r="F98" s="40"/>
      <c r="G98" s="40"/>
      <c r="H98" s="40"/>
      <c r="I98" s="154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116</v>
      </c>
    </row>
    <row r="99" spans="1:31" s="9" customFormat="1" ht="24.95" customHeight="1">
      <c r="A99" s="9"/>
      <c r="B99" s="202"/>
      <c r="C99" s="203"/>
      <c r="D99" s="204" t="s">
        <v>117</v>
      </c>
      <c r="E99" s="205"/>
      <c r="F99" s="205"/>
      <c r="G99" s="205"/>
      <c r="H99" s="205"/>
      <c r="I99" s="206"/>
      <c r="J99" s="207">
        <f>J126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118</v>
      </c>
      <c r="E100" s="211"/>
      <c r="F100" s="211"/>
      <c r="G100" s="211"/>
      <c r="H100" s="211"/>
      <c r="I100" s="212"/>
      <c r="J100" s="213">
        <f>J127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120</v>
      </c>
      <c r="E101" s="211"/>
      <c r="F101" s="211"/>
      <c r="G101" s="211"/>
      <c r="H101" s="211"/>
      <c r="I101" s="212"/>
      <c r="J101" s="213">
        <f>J128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122</v>
      </c>
      <c r="E102" s="211"/>
      <c r="F102" s="211"/>
      <c r="G102" s="211"/>
      <c r="H102" s="211"/>
      <c r="I102" s="212"/>
      <c r="J102" s="213">
        <f>J131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125</v>
      </c>
      <c r="E103" s="211"/>
      <c r="F103" s="211"/>
      <c r="G103" s="211"/>
      <c r="H103" s="211"/>
      <c r="I103" s="212"/>
      <c r="J103" s="213">
        <f>J139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2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5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127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96" t="str">
        <f>E7</f>
        <v>Dlouhá Strouha, Kvasiny, rekonstrukce koryta, ř. km 4,735 - 4,885</v>
      </c>
      <c r="F113" s="32"/>
      <c r="G113" s="32"/>
      <c r="H113" s="32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110</v>
      </c>
      <c r="D114" s="22"/>
      <c r="E114" s="22"/>
      <c r="F114" s="22"/>
      <c r="G114" s="22"/>
      <c r="H114" s="22"/>
      <c r="I114" s="146"/>
      <c r="J114" s="22"/>
      <c r="K114" s="22"/>
      <c r="L114" s="20"/>
    </row>
    <row r="115" spans="1:31" s="2" customFormat="1" ht="16.5" customHeight="1">
      <c r="A115" s="38"/>
      <c r="B115" s="39"/>
      <c r="C115" s="40"/>
      <c r="D115" s="40"/>
      <c r="E115" s="196" t="s">
        <v>755</v>
      </c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756</v>
      </c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E11</f>
        <v>20170051 2.2. - Kanalizace</v>
      </c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21</v>
      </c>
      <c r="D119" s="40"/>
      <c r="E119" s="40"/>
      <c r="F119" s="27" t="str">
        <f>F14</f>
        <v>k.ú. Kvasiny</v>
      </c>
      <c r="G119" s="40"/>
      <c r="H119" s="40"/>
      <c r="I119" s="156" t="s">
        <v>23</v>
      </c>
      <c r="J119" s="79" t="str">
        <f>IF(J14="","",J14)</f>
        <v>19. 9. 2019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25</v>
      </c>
      <c r="D121" s="40"/>
      <c r="E121" s="40"/>
      <c r="F121" s="27" t="str">
        <f>E17</f>
        <v>Povodí Labe, státní podnik</v>
      </c>
      <c r="G121" s="40"/>
      <c r="H121" s="40"/>
      <c r="I121" s="156" t="s">
        <v>31</v>
      </c>
      <c r="J121" s="36" t="str">
        <f>E23</f>
        <v>ŠINDLAR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29</v>
      </c>
      <c r="D122" s="40"/>
      <c r="E122" s="40"/>
      <c r="F122" s="27" t="str">
        <f>IF(E20="","",E20)</f>
        <v>Vyplň údaj</v>
      </c>
      <c r="G122" s="40"/>
      <c r="H122" s="40"/>
      <c r="I122" s="156" t="s">
        <v>34</v>
      </c>
      <c r="J122" s="36" t="str">
        <f>E26</f>
        <v>Ing. Josef Jágr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215"/>
      <c r="B124" s="216"/>
      <c r="C124" s="217" t="s">
        <v>128</v>
      </c>
      <c r="D124" s="218" t="s">
        <v>63</v>
      </c>
      <c r="E124" s="218" t="s">
        <v>59</v>
      </c>
      <c r="F124" s="218" t="s">
        <v>60</v>
      </c>
      <c r="G124" s="218" t="s">
        <v>129</v>
      </c>
      <c r="H124" s="218" t="s">
        <v>130</v>
      </c>
      <c r="I124" s="219" t="s">
        <v>131</v>
      </c>
      <c r="J124" s="218" t="s">
        <v>114</v>
      </c>
      <c r="K124" s="220" t="s">
        <v>132</v>
      </c>
      <c r="L124" s="221"/>
      <c r="M124" s="100" t="s">
        <v>1</v>
      </c>
      <c r="N124" s="101" t="s">
        <v>42</v>
      </c>
      <c r="O124" s="101" t="s">
        <v>133</v>
      </c>
      <c r="P124" s="101" t="s">
        <v>134</v>
      </c>
      <c r="Q124" s="101" t="s">
        <v>135</v>
      </c>
      <c r="R124" s="101" t="s">
        <v>136</v>
      </c>
      <c r="S124" s="101" t="s">
        <v>137</v>
      </c>
      <c r="T124" s="102" t="s">
        <v>138</v>
      </c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</row>
    <row r="125" spans="1:63" s="2" customFormat="1" ht="22.8" customHeight="1">
      <c r="A125" s="38"/>
      <c r="B125" s="39"/>
      <c r="C125" s="107" t="s">
        <v>139</v>
      </c>
      <c r="D125" s="40"/>
      <c r="E125" s="40"/>
      <c r="F125" s="40"/>
      <c r="G125" s="40"/>
      <c r="H125" s="40"/>
      <c r="I125" s="154"/>
      <c r="J125" s="222">
        <f>BK125</f>
        <v>0</v>
      </c>
      <c r="K125" s="40"/>
      <c r="L125" s="44"/>
      <c r="M125" s="103"/>
      <c r="N125" s="223"/>
      <c r="O125" s="104"/>
      <c r="P125" s="224">
        <f>P126</f>
        <v>0</v>
      </c>
      <c r="Q125" s="104"/>
      <c r="R125" s="224">
        <f>R126</f>
        <v>0.07937662231999999</v>
      </c>
      <c r="S125" s="104"/>
      <c r="T125" s="225">
        <f>T126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77</v>
      </c>
      <c r="AU125" s="17" t="s">
        <v>116</v>
      </c>
      <c r="BK125" s="226">
        <f>BK126</f>
        <v>0</v>
      </c>
    </row>
    <row r="126" spans="1:63" s="12" customFormat="1" ht="25.9" customHeight="1">
      <c r="A126" s="12"/>
      <c r="B126" s="227"/>
      <c r="C126" s="228"/>
      <c r="D126" s="229" t="s">
        <v>77</v>
      </c>
      <c r="E126" s="230" t="s">
        <v>140</v>
      </c>
      <c r="F126" s="230" t="s">
        <v>141</v>
      </c>
      <c r="G126" s="228"/>
      <c r="H126" s="228"/>
      <c r="I126" s="231"/>
      <c r="J126" s="232">
        <f>BK126</f>
        <v>0</v>
      </c>
      <c r="K126" s="228"/>
      <c r="L126" s="233"/>
      <c r="M126" s="234"/>
      <c r="N126" s="235"/>
      <c r="O126" s="235"/>
      <c r="P126" s="236">
        <f>P127+P128+P131+P139</f>
        <v>0</v>
      </c>
      <c r="Q126" s="235"/>
      <c r="R126" s="236">
        <f>R127+R128+R131+R139</f>
        <v>0.07937662231999999</v>
      </c>
      <c r="S126" s="235"/>
      <c r="T126" s="237">
        <f>T127+T128+T131+T139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86</v>
      </c>
      <c r="AT126" s="239" t="s">
        <v>77</v>
      </c>
      <c r="AU126" s="239" t="s">
        <v>78</v>
      </c>
      <c r="AY126" s="238" t="s">
        <v>142</v>
      </c>
      <c r="BK126" s="240">
        <f>BK127+BK128+BK131+BK139</f>
        <v>0</v>
      </c>
    </row>
    <row r="127" spans="1:63" s="12" customFormat="1" ht="22.8" customHeight="1">
      <c r="A127" s="12"/>
      <c r="B127" s="227"/>
      <c r="C127" s="228"/>
      <c r="D127" s="229" t="s">
        <v>77</v>
      </c>
      <c r="E127" s="241" t="s">
        <v>86</v>
      </c>
      <c r="F127" s="241" t="s">
        <v>143</v>
      </c>
      <c r="G127" s="228"/>
      <c r="H127" s="228"/>
      <c r="I127" s="231"/>
      <c r="J127" s="242">
        <f>BK127</f>
        <v>0</v>
      </c>
      <c r="K127" s="228"/>
      <c r="L127" s="233"/>
      <c r="M127" s="234"/>
      <c r="N127" s="235"/>
      <c r="O127" s="235"/>
      <c r="P127" s="236">
        <v>0</v>
      </c>
      <c r="Q127" s="235"/>
      <c r="R127" s="236">
        <v>0</v>
      </c>
      <c r="S127" s="235"/>
      <c r="T127" s="237"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86</v>
      </c>
      <c r="AT127" s="239" t="s">
        <v>77</v>
      </c>
      <c r="AU127" s="239" t="s">
        <v>86</v>
      </c>
      <c r="AY127" s="238" t="s">
        <v>142</v>
      </c>
      <c r="BK127" s="240">
        <v>0</v>
      </c>
    </row>
    <row r="128" spans="1:63" s="12" customFormat="1" ht="22.8" customHeight="1">
      <c r="A128" s="12"/>
      <c r="B128" s="227"/>
      <c r="C128" s="228"/>
      <c r="D128" s="229" t="s">
        <v>77</v>
      </c>
      <c r="E128" s="241" t="s">
        <v>159</v>
      </c>
      <c r="F128" s="241" t="s">
        <v>555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SUM(P129:P130)</f>
        <v>0</v>
      </c>
      <c r="Q128" s="235"/>
      <c r="R128" s="236">
        <f>SUM(R129:R130)</f>
        <v>0.009386622320000001</v>
      </c>
      <c r="S128" s="235"/>
      <c r="T128" s="237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86</v>
      </c>
      <c r="AT128" s="239" t="s">
        <v>77</v>
      </c>
      <c r="AU128" s="239" t="s">
        <v>86</v>
      </c>
      <c r="AY128" s="238" t="s">
        <v>142</v>
      </c>
      <c r="BK128" s="240">
        <f>SUM(BK129:BK130)</f>
        <v>0</v>
      </c>
    </row>
    <row r="129" spans="1:65" s="2" customFormat="1" ht="24" customHeight="1">
      <c r="A129" s="38"/>
      <c r="B129" s="39"/>
      <c r="C129" s="243" t="s">
        <v>86</v>
      </c>
      <c r="D129" s="243" t="s">
        <v>144</v>
      </c>
      <c r="E129" s="244" t="s">
        <v>830</v>
      </c>
      <c r="F129" s="245" t="s">
        <v>831</v>
      </c>
      <c r="G129" s="246" t="s">
        <v>147</v>
      </c>
      <c r="H129" s="247">
        <v>0.4</v>
      </c>
      <c r="I129" s="248"/>
      <c r="J129" s="249">
        <f>ROUND(I129*H129,2)</f>
        <v>0</v>
      </c>
      <c r="K129" s="245" t="s">
        <v>148</v>
      </c>
      <c r="L129" s="44"/>
      <c r="M129" s="250" t="s">
        <v>1</v>
      </c>
      <c r="N129" s="251" t="s">
        <v>43</v>
      </c>
      <c r="O129" s="91"/>
      <c r="P129" s="252">
        <f>O129*H129</f>
        <v>0</v>
      </c>
      <c r="Q129" s="252">
        <v>0.0234665558</v>
      </c>
      <c r="R129" s="252">
        <f>Q129*H129</f>
        <v>0.009386622320000001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149</v>
      </c>
      <c r="AT129" s="254" t="s">
        <v>144</v>
      </c>
      <c r="AU129" s="254" t="s">
        <v>89</v>
      </c>
      <c r="AY129" s="17" t="s">
        <v>142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86</v>
      </c>
      <c r="BK129" s="255">
        <f>ROUND(I129*H129,2)</f>
        <v>0</v>
      </c>
      <c r="BL129" s="17" t="s">
        <v>149</v>
      </c>
      <c r="BM129" s="254" t="s">
        <v>832</v>
      </c>
    </row>
    <row r="130" spans="1:51" s="13" customFormat="1" ht="12">
      <c r="A130" s="13"/>
      <c r="B130" s="256"/>
      <c r="C130" s="257"/>
      <c r="D130" s="258" t="s">
        <v>151</v>
      </c>
      <c r="E130" s="259" t="s">
        <v>1</v>
      </c>
      <c r="F130" s="260" t="s">
        <v>833</v>
      </c>
      <c r="G130" s="257"/>
      <c r="H130" s="261">
        <v>0.4</v>
      </c>
      <c r="I130" s="262"/>
      <c r="J130" s="257"/>
      <c r="K130" s="257"/>
      <c r="L130" s="263"/>
      <c r="M130" s="264"/>
      <c r="N130" s="265"/>
      <c r="O130" s="265"/>
      <c r="P130" s="265"/>
      <c r="Q130" s="265"/>
      <c r="R130" s="265"/>
      <c r="S130" s="265"/>
      <c r="T130" s="26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7" t="s">
        <v>151</v>
      </c>
      <c r="AU130" s="267" t="s">
        <v>89</v>
      </c>
      <c r="AV130" s="13" t="s">
        <v>89</v>
      </c>
      <c r="AW130" s="13" t="s">
        <v>33</v>
      </c>
      <c r="AX130" s="13" t="s">
        <v>86</v>
      </c>
      <c r="AY130" s="267" t="s">
        <v>142</v>
      </c>
    </row>
    <row r="131" spans="1:63" s="12" customFormat="1" ht="22.8" customHeight="1">
      <c r="A131" s="12"/>
      <c r="B131" s="227"/>
      <c r="C131" s="228"/>
      <c r="D131" s="229" t="s">
        <v>77</v>
      </c>
      <c r="E131" s="241" t="s">
        <v>186</v>
      </c>
      <c r="F131" s="241" t="s">
        <v>656</v>
      </c>
      <c r="G131" s="228"/>
      <c r="H131" s="228"/>
      <c r="I131" s="231"/>
      <c r="J131" s="242">
        <f>BK131</f>
        <v>0</v>
      </c>
      <c r="K131" s="228"/>
      <c r="L131" s="233"/>
      <c r="M131" s="234"/>
      <c r="N131" s="235"/>
      <c r="O131" s="235"/>
      <c r="P131" s="236">
        <f>SUM(P132:P138)</f>
        <v>0</v>
      </c>
      <c r="Q131" s="235"/>
      <c r="R131" s="236">
        <f>SUM(R132:R138)</f>
        <v>0.06999</v>
      </c>
      <c r="S131" s="235"/>
      <c r="T131" s="237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86</v>
      </c>
      <c r="AT131" s="239" t="s">
        <v>77</v>
      </c>
      <c r="AU131" s="239" t="s">
        <v>86</v>
      </c>
      <c r="AY131" s="238" t="s">
        <v>142</v>
      </c>
      <c r="BK131" s="240">
        <f>SUM(BK132:BK138)</f>
        <v>0</v>
      </c>
    </row>
    <row r="132" spans="1:65" s="2" customFormat="1" ht="36" customHeight="1">
      <c r="A132" s="38"/>
      <c r="B132" s="39"/>
      <c r="C132" s="243" t="s">
        <v>89</v>
      </c>
      <c r="D132" s="243" t="s">
        <v>144</v>
      </c>
      <c r="E132" s="244" t="s">
        <v>834</v>
      </c>
      <c r="F132" s="245" t="s">
        <v>835</v>
      </c>
      <c r="G132" s="246" t="s">
        <v>147</v>
      </c>
      <c r="H132" s="247">
        <v>5</v>
      </c>
      <c r="I132" s="248"/>
      <c r="J132" s="249">
        <f>ROUND(I132*H132,2)</f>
        <v>0</v>
      </c>
      <c r="K132" s="245" t="s">
        <v>148</v>
      </c>
      <c r="L132" s="44"/>
      <c r="M132" s="250" t="s">
        <v>1</v>
      </c>
      <c r="N132" s="251" t="s">
        <v>43</v>
      </c>
      <c r="O132" s="91"/>
      <c r="P132" s="252">
        <f>O132*H132</f>
        <v>0</v>
      </c>
      <c r="Q132" s="252">
        <v>0.011478</v>
      </c>
      <c r="R132" s="252">
        <f>Q132*H132</f>
        <v>0.057390000000000004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149</v>
      </c>
      <c r="AT132" s="254" t="s">
        <v>144</v>
      </c>
      <c r="AU132" s="254" t="s">
        <v>89</v>
      </c>
      <c r="AY132" s="17" t="s">
        <v>142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86</v>
      </c>
      <c r="BK132" s="255">
        <f>ROUND(I132*H132,2)</f>
        <v>0</v>
      </c>
      <c r="BL132" s="17" t="s">
        <v>149</v>
      </c>
      <c r="BM132" s="254" t="s">
        <v>836</v>
      </c>
    </row>
    <row r="133" spans="1:51" s="13" customFormat="1" ht="12">
      <c r="A133" s="13"/>
      <c r="B133" s="256"/>
      <c r="C133" s="257"/>
      <c r="D133" s="258" t="s">
        <v>151</v>
      </c>
      <c r="E133" s="259" t="s">
        <v>1</v>
      </c>
      <c r="F133" s="260" t="s">
        <v>837</v>
      </c>
      <c r="G133" s="257"/>
      <c r="H133" s="261">
        <v>5</v>
      </c>
      <c r="I133" s="262"/>
      <c r="J133" s="257"/>
      <c r="K133" s="257"/>
      <c r="L133" s="263"/>
      <c r="M133" s="264"/>
      <c r="N133" s="265"/>
      <c r="O133" s="265"/>
      <c r="P133" s="265"/>
      <c r="Q133" s="265"/>
      <c r="R133" s="265"/>
      <c r="S133" s="265"/>
      <c r="T133" s="26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7" t="s">
        <v>151</v>
      </c>
      <c r="AU133" s="267" t="s">
        <v>89</v>
      </c>
      <c r="AV133" s="13" t="s">
        <v>89</v>
      </c>
      <c r="AW133" s="13" t="s">
        <v>33</v>
      </c>
      <c r="AX133" s="13" t="s">
        <v>78</v>
      </c>
      <c r="AY133" s="267" t="s">
        <v>142</v>
      </c>
    </row>
    <row r="134" spans="1:51" s="15" customFormat="1" ht="12">
      <c r="A134" s="15"/>
      <c r="B134" s="278"/>
      <c r="C134" s="279"/>
      <c r="D134" s="258" t="s">
        <v>151</v>
      </c>
      <c r="E134" s="280" t="s">
        <v>1</v>
      </c>
      <c r="F134" s="281" t="s">
        <v>180</v>
      </c>
      <c r="G134" s="279"/>
      <c r="H134" s="282">
        <v>5</v>
      </c>
      <c r="I134" s="283"/>
      <c r="J134" s="279"/>
      <c r="K134" s="279"/>
      <c r="L134" s="284"/>
      <c r="M134" s="285"/>
      <c r="N134" s="286"/>
      <c r="O134" s="286"/>
      <c r="P134" s="286"/>
      <c r="Q134" s="286"/>
      <c r="R134" s="286"/>
      <c r="S134" s="286"/>
      <c r="T134" s="287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88" t="s">
        <v>151</v>
      </c>
      <c r="AU134" s="288" t="s">
        <v>89</v>
      </c>
      <c r="AV134" s="15" t="s">
        <v>149</v>
      </c>
      <c r="AW134" s="15" t="s">
        <v>33</v>
      </c>
      <c r="AX134" s="15" t="s">
        <v>86</v>
      </c>
      <c r="AY134" s="288" t="s">
        <v>142</v>
      </c>
    </row>
    <row r="135" spans="1:65" s="2" customFormat="1" ht="36" customHeight="1">
      <c r="A135" s="38"/>
      <c r="B135" s="39"/>
      <c r="C135" s="243" t="s">
        <v>159</v>
      </c>
      <c r="D135" s="243" t="s">
        <v>144</v>
      </c>
      <c r="E135" s="244" t="s">
        <v>838</v>
      </c>
      <c r="F135" s="245" t="s">
        <v>839</v>
      </c>
      <c r="G135" s="246" t="s">
        <v>286</v>
      </c>
      <c r="H135" s="247">
        <v>2</v>
      </c>
      <c r="I135" s="248"/>
      <c r="J135" s="249">
        <f>ROUND(I135*H135,2)</f>
        <v>0</v>
      </c>
      <c r="K135" s="245" t="s">
        <v>1</v>
      </c>
      <c r="L135" s="44"/>
      <c r="M135" s="250" t="s">
        <v>1</v>
      </c>
      <c r="N135" s="251" t="s">
        <v>43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149</v>
      </c>
      <c r="AT135" s="254" t="s">
        <v>144</v>
      </c>
      <c r="AU135" s="254" t="s">
        <v>89</v>
      </c>
      <c r="AY135" s="17" t="s">
        <v>142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86</v>
      </c>
      <c r="BK135" s="255">
        <f>ROUND(I135*H135,2)</f>
        <v>0</v>
      </c>
      <c r="BL135" s="17" t="s">
        <v>149</v>
      </c>
      <c r="BM135" s="254" t="s">
        <v>840</v>
      </c>
    </row>
    <row r="136" spans="1:51" s="13" customFormat="1" ht="12">
      <c r="A136" s="13"/>
      <c r="B136" s="256"/>
      <c r="C136" s="257"/>
      <c r="D136" s="258" t="s">
        <v>151</v>
      </c>
      <c r="E136" s="259" t="s">
        <v>1</v>
      </c>
      <c r="F136" s="260" t="s">
        <v>841</v>
      </c>
      <c r="G136" s="257"/>
      <c r="H136" s="261">
        <v>2</v>
      </c>
      <c r="I136" s="262"/>
      <c r="J136" s="257"/>
      <c r="K136" s="257"/>
      <c r="L136" s="263"/>
      <c r="M136" s="264"/>
      <c r="N136" s="265"/>
      <c r="O136" s="265"/>
      <c r="P136" s="265"/>
      <c r="Q136" s="265"/>
      <c r="R136" s="265"/>
      <c r="S136" s="265"/>
      <c r="T136" s="26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7" t="s">
        <v>151</v>
      </c>
      <c r="AU136" s="267" t="s">
        <v>89</v>
      </c>
      <c r="AV136" s="13" t="s">
        <v>89</v>
      </c>
      <c r="AW136" s="13" t="s">
        <v>33</v>
      </c>
      <c r="AX136" s="13" t="s">
        <v>78</v>
      </c>
      <c r="AY136" s="267" t="s">
        <v>142</v>
      </c>
    </row>
    <row r="137" spans="1:51" s="15" customFormat="1" ht="12">
      <c r="A137" s="15"/>
      <c r="B137" s="278"/>
      <c r="C137" s="279"/>
      <c r="D137" s="258" t="s">
        <v>151</v>
      </c>
      <c r="E137" s="280" t="s">
        <v>1</v>
      </c>
      <c r="F137" s="281" t="s">
        <v>180</v>
      </c>
      <c r="G137" s="279"/>
      <c r="H137" s="282">
        <v>2</v>
      </c>
      <c r="I137" s="283"/>
      <c r="J137" s="279"/>
      <c r="K137" s="279"/>
      <c r="L137" s="284"/>
      <c r="M137" s="285"/>
      <c r="N137" s="286"/>
      <c r="O137" s="286"/>
      <c r="P137" s="286"/>
      <c r="Q137" s="286"/>
      <c r="R137" s="286"/>
      <c r="S137" s="286"/>
      <c r="T137" s="28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88" t="s">
        <v>151</v>
      </c>
      <c r="AU137" s="288" t="s">
        <v>89</v>
      </c>
      <c r="AV137" s="15" t="s">
        <v>149</v>
      </c>
      <c r="AW137" s="15" t="s">
        <v>33</v>
      </c>
      <c r="AX137" s="15" t="s">
        <v>86</v>
      </c>
      <c r="AY137" s="288" t="s">
        <v>142</v>
      </c>
    </row>
    <row r="138" spans="1:65" s="2" customFormat="1" ht="16.5" customHeight="1">
      <c r="A138" s="38"/>
      <c r="B138" s="39"/>
      <c r="C138" s="289" t="s">
        <v>149</v>
      </c>
      <c r="D138" s="289" t="s">
        <v>222</v>
      </c>
      <c r="E138" s="290" t="s">
        <v>842</v>
      </c>
      <c r="F138" s="291" t="s">
        <v>843</v>
      </c>
      <c r="G138" s="292" t="s">
        <v>286</v>
      </c>
      <c r="H138" s="293">
        <v>2</v>
      </c>
      <c r="I138" s="294"/>
      <c r="J138" s="295">
        <f>ROUND(I138*H138,2)</f>
        <v>0</v>
      </c>
      <c r="K138" s="291" t="s">
        <v>1</v>
      </c>
      <c r="L138" s="296"/>
      <c r="M138" s="297" t="s">
        <v>1</v>
      </c>
      <c r="N138" s="298" t="s">
        <v>43</v>
      </c>
      <c r="O138" s="91"/>
      <c r="P138" s="252">
        <f>O138*H138</f>
        <v>0</v>
      </c>
      <c r="Q138" s="252">
        <v>0.0063</v>
      </c>
      <c r="R138" s="252">
        <f>Q138*H138</f>
        <v>0.0126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186</v>
      </c>
      <c r="AT138" s="254" t="s">
        <v>222</v>
      </c>
      <c r="AU138" s="254" t="s">
        <v>89</v>
      </c>
      <c r="AY138" s="17" t="s">
        <v>142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86</v>
      </c>
      <c r="BK138" s="255">
        <f>ROUND(I138*H138,2)</f>
        <v>0</v>
      </c>
      <c r="BL138" s="17" t="s">
        <v>149</v>
      </c>
      <c r="BM138" s="254" t="s">
        <v>844</v>
      </c>
    </row>
    <row r="139" spans="1:63" s="12" customFormat="1" ht="22.8" customHeight="1">
      <c r="A139" s="12"/>
      <c r="B139" s="227"/>
      <c r="C139" s="228"/>
      <c r="D139" s="229" t="s">
        <v>77</v>
      </c>
      <c r="E139" s="241" t="s">
        <v>728</v>
      </c>
      <c r="F139" s="241" t="s">
        <v>729</v>
      </c>
      <c r="G139" s="228"/>
      <c r="H139" s="228"/>
      <c r="I139" s="231"/>
      <c r="J139" s="242">
        <f>BK139</f>
        <v>0</v>
      </c>
      <c r="K139" s="228"/>
      <c r="L139" s="233"/>
      <c r="M139" s="234"/>
      <c r="N139" s="235"/>
      <c r="O139" s="235"/>
      <c r="P139" s="236">
        <f>SUM(P140:P141)</f>
        <v>0</v>
      </c>
      <c r="Q139" s="235"/>
      <c r="R139" s="236">
        <f>SUM(R140:R141)</f>
        <v>0</v>
      </c>
      <c r="S139" s="235"/>
      <c r="T139" s="237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8" t="s">
        <v>86</v>
      </c>
      <c r="AT139" s="239" t="s">
        <v>77</v>
      </c>
      <c r="AU139" s="239" t="s">
        <v>86</v>
      </c>
      <c r="AY139" s="238" t="s">
        <v>142</v>
      </c>
      <c r="BK139" s="240">
        <f>SUM(BK140:BK141)</f>
        <v>0</v>
      </c>
    </row>
    <row r="140" spans="1:65" s="2" customFormat="1" ht="48" customHeight="1">
      <c r="A140" s="38"/>
      <c r="B140" s="39"/>
      <c r="C140" s="243" t="s">
        <v>169</v>
      </c>
      <c r="D140" s="243" t="s">
        <v>144</v>
      </c>
      <c r="E140" s="244" t="s">
        <v>823</v>
      </c>
      <c r="F140" s="245" t="s">
        <v>824</v>
      </c>
      <c r="G140" s="246" t="s">
        <v>225</v>
      </c>
      <c r="H140" s="247">
        <v>0.079</v>
      </c>
      <c r="I140" s="248"/>
      <c r="J140" s="249">
        <f>ROUND(I140*H140,2)</f>
        <v>0</v>
      </c>
      <c r="K140" s="245" t="s">
        <v>148</v>
      </c>
      <c r="L140" s="44"/>
      <c r="M140" s="250" t="s">
        <v>1</v>
      </c>
      <c r="N140" s="251" t="s">
        <v>43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149</v>
      </c>
      <c r="AT140" s="254" t="s">
        <v>144</v>
      </c>
      <c r="AU140" s="254" t="s">
        <v>89</v>
      </c>
      <c r="AY140" s="17" t="s">
        <v>142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86</v>
      </c>
      <c r="BK140" s="255">
        <f>ROUND(I140*H140,2)</f>
        <v>0</v>
      </c>
      <c r="BL140" s="17" t="s">
        <v>149</v>
      </c>
      <c r="BM140" s="254" t="s">
        <v>845</v>
      </c>
    </row>
    <row r="141" spans="1:65" s="2" customFormat="1" ht="48" customHeight="1">
      <c r="A141" s="38"/>
      <c r="B141" s="39"/>
      <c r="C141" s="243" t="s">
        <v>175</v>
      </c>
      <c r="D141" s="243" t="s">
        <v>144</v>
      </c>
      <c r="E141" s="244" t="s">
        <v>826</v>
      </c>
      <c r="F141" s="245" t="s">
        <v>827</v>
      </c>
      <c r="G141" s="246" t="s">
        <v>225</v>
      </c>
      <c r="H141" s="247">
        <v>0.079</v>
      </c>
      <c r="I141" s="248"/>
      <c r="J141" s="249">
        <f>ROUND(I141*H141,2)</f>
        <v>0</v>
      </c>
      <c r="K141" s="245" t="s">
        <v>148</v>
      </c>
      <c r="L141" s="44"/>
      <c r="M141" s="305" t="s">
        <v>1</v>
      </c>
      <c r="N141" s="306" t="s">
        <v>43</v>
      </c>
      <c r="O141" s="307"/>
      <c r="P141" s="308">
        <f>O141*H141</f>
        <v>0</v>
      </c>
      <c r="Q141" s="308">
        <v>0</v>
      </c>
      <c r="R141" s="308">
        <f>Q141*H141</f>
        <v>0</v>
      </c>
      <c r="S141" s="308">
        <v>0</v>
      </c>
      <c r="T141" s="30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149</v>
      </c>
      <c r="AT141" s="254" t="s">
        <v>144</v>
      </c>
      <c r="AU141" s="254" t="s">
        <v>89</v>
      </c>
      <c r="AY141" s="17" t="s">
        <v>142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86</v>
      </c>
      <c r="BK141" s="255">
        <f>ROUND(I141*H141,2)</f>
        <v>0</v>
      </c>
      <c r="BL141" s="17" t="s">
        <v>149</v>
      </c>
      <c r="BM141" s="254" t="s">
        <v>846</v>
      </c>
    </row>
    <row r="142" spans="1:31" s="2" customFormat="1" ht="6.95" customHeight="1">
      <c r="A142" s="38"/>
      <c r="B142" s="66"/>
      <c r="C142" s="67"/>
      <c r="D142" s="67"/>
      <c r="E142" s="67"/>
      <c r="F142" s="67"/>
      <c r="G142" s="67"/>
      <c r="H142" s="67"/>
      <c r="I142" s="192"/>
      <c r="J142" s="67"/>
      <c r="K142" s="67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124:K14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89</v>
      </c>
    </row>
    <row r="4" spans="2:46" s="1" customFormat="1" ht="24.95" customHeight="1">
      <c r="B4" s="20"/>
      <c r="D4" s="150" t="s">
        <v>109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Dlouhá Strouha, Kvasiny, rekonstrukce koryta, ř. km 4,735 - 4,885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110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755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756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847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88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19. 9. 2019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6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29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31</v>
      </c>
      <c r="E22" s="38"/>
      <c r="F22" s="38"/>
      <c r="G22" s="38"/>
      <c r="H22" s="38"/>
      <c r="I22" s="156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6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34</v>
      </c>
      <c r="E25" s="38"/>
      <c r="F25" s="38"/>
      <c r="G25" s="38"/>
      <c r="H25" s="38"/>
      <c r="I25" s="156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6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36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89.25" customHeight="1">
      <c r="A29" s="158"/>
      <c r="B29" s="159"/>
      <c r="C29" s="158"/>
      <c r="D29" s="158"/>
      <c r="E29" s="160" t="s">
        <v>37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38</v>
      </c>
      <c r="E32" s="38"/>
      <c r="F32" s="38"/>
      <c r="G32" s="38"/>
      <c r="H32" s="38"/>
      <c r="I32" s="154"/>
      <c r="J32" s="166">
        <f>ROUND(J125,2)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40</v>
      </c>
      <c r="G34" s="38"/>
      <c r="H34" s="38"/>
      <c r="I34" s="168" t="s">
        <v>39</v>
      </c>
      <c r="J34" s="167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42</v>
      </c>
      <c r="E35" s="152" t="s">
        <v>43</v>
      </c>
      <c r="F35" s="170">
        <f>ROUND((SUM(BE125:BE146)),2)</f>
        <v>0</v>
      </c>
      <c r="G35" s="38"/>
      <c r="H35" s="38"/>
      <c r="I35" s="171">
        <v>0.21</v>
      </c>
      <c r="J35" s="170">
        <f>ROUND(((SUM(BE125:BE146))*I35),2)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44</v>
      </c>
      <c r="F36" s="170">
        <f>ROUND((SUM(BF125:BF146)),2)</f>
        <v>0</v>
      </c>
      <c r="G36" s="38"/>
      <c r="H36" s="38"/>
      <c r="I36" s="171">
        <v>0.15</v>
      </c>
      <c r="J36" s="170">
        <f>ROUND(((SUM(BF125:BF146))*I36),2)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ROUND((SUM(BG125:BG146)),2)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46</v>
      </c>
      <c r="F38" s="170">
        <f>ROUND((SUM(BH125:BH146)),2)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47</v>
      </c>
      <c r="F39" s="170">
        <f>ROUND((SUM(BI125:BI146)),2)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48</v>
      </c>
      <c r="E41" s="174"/>
      <c r="F41" s="174"/>
      <c r="G41" s="175" t="s">
        <v>49</v>
      </c>
      <c r="H41" s="176" t="s">
        <v>50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Dlouhá Strouha, Kvasiny, rekonstrukce koryta, ř. km 4,735 - 4,885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110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755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756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20170051 2.3. - Schody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>k.ú. Kvasiny</v>
      </c>
      <c r="G91" s="40"/>
      <c r="H91" s="40"/>
      <c r="I91" s="156" t="s">
        <v>23</v>
      </c>
      <c r="J91" s="79" t="str">
        <f>IF(J14="","",J14)</f>
        <v>19. 9. 2019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Povodí Labe, státní podnik</v>
      </c>
      <c r="G93" s="40"/>
      <c r="H93" s="40"/>
      <c r="I93" s="156" t="s">
        <v>31</v>
      </c>
      <c r="J93" s="36" t="str">
        <f>E23</f>
        <v>ŠINDLAR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156" t="s">
        <v>34</v>
      </c>
      <c r="J94" s="36" t="str">
        <f>E26</f>
        <v>Ing. Josef Jágr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113</v>
      </c>
      <c r="D96" s="198"/>
      <c r="E96" s="198"/>
      <c r="F96" s="198"/>
      <c r="G96" s="198"/>
      <c r="H96" s="198"/>
      <c r="I96" s="199"/>
      <c r="J96" s="200" t="s">
        <v>114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115</v>
      </c>
      <c r="D98" s="40"/>
      <c r="E98" s="40"/>
      <c r="F98" s="40"/>
      <c r="G98" s="40"/>
      <c r="H98" s="40"/>
      <c r="I98" s="154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116</v>
      </c>
    </row>
    <row r="99" spans="1:31" s="9" customFormat="1" ht="24.95" customHeight="1">
      <c r="A99" s="9"/>
      <c r="B99" s="202"/>
      <c r="C99" s="203"/>
      <c r="D99" s="204" t="s">
        <v>117</v>
      </c>
      <c r="E99" s="205"/>
      <c r="F99" s="205"/>
      <c r="G99" s="205"/>
      <c r="H99" s="205"/>
      <c r="I99" s="206"/>
      <c r="J99" s="207">
        <f>J126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118</v>
      </c>
      <c r="E100" s="211"/>
      <c r="F100" s="211"/>
      <c r="G100" s="211"/>
      <c r="H100" s="211"/>
      <c r="I100" s="212"/>
      <c r="J100" s="213">
        <f>J127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119</v>
      </c>
      <c r="E101" s="211"/>
      <c r="F101" s="211"/>
      <c r="G101" s="211"/>
      <c r="H101" s="211"/>
      <c r="I101" s="212"/>
      <c r="J101" s="213">
        <f>J134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848</v>
      </c>
      <c r="E102" s="211"/>
      <c r="F102" s="211"/>
      <c r="G102" s="211"/>
      <c r="H102" s="211"/>
      <c r="I102" s="212"/>
      <c r="J102" s="213">
        <f>J142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125</v>
      </c>
      <c r="E103" s="211"/>
      <c r="F103" s="211"/>
      <c r="G103" s="211"/>
      <c r="H103" s="211"/>
      <c r="I103" s="212"/>
      <c r="J103" s="213">
        <f>J145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2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5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127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96" t="str">
        <f>E7</f>
        <v>Dlouhá Strouha, Kvasiny, rekonstrukce koryta, ř. km 4,735 - 4,885</v>
      </c>
      <c r="F113" s="32"/>
      <c r="G113" s="32"/>
      <c r="H113" s="32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110</v>
      </c>
      <c r="D114" s="22"/>
      <c r="E114" s="22"/>
      <c r="F114" s="22"/>
      <c r="G114" s="22"/>
      <c r="H114" s="22"/>
      <c r="I114" s="146"/>
      <c r="J114" s="22"/>
      <c r="K114" s="22"/>
      <c r="L114" s="20"/>
    </row>
    <row r="115" spans="1:31" s="2" customFormat="1" ht="16.5" customHeight="1">
      <c r="A115" s="38"/>
      <c r="B115" s="39"/>
      <c r="C115" s="40"/>
      <c r="D115" s="40"/>
      <c r="E115" s="196" t="s">
        <v>755</v>
      </c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756</v>
      </c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E11</f>
        <v>20170051 2.3. - Schody</v>
      </c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21</v>
      </c>
      <c r="D119" s="40"/>
      <c r="E119" s="40"/>
      <c r="F119" s="27" t="str">
        <f>F14</f>
        <v>k.ú. Kvasiny</v>
      </c>
      <c r="G119" s="40"/>
      <c r="H119" s="40"/>
      <c r="I119" s="156" t="s">
        <v>23</v>
      </c>
      <c r="J119" s="79" t="str">
        <f>IF(J14="","",J14)</f>
        <v>19. 9. 2019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25</v>
      </c>
      <c r="D121" s="40"/>
      <c r="E121" s="40"/>
      <c r="F121" s="27" t="str">
        <f>E17</f>
        <v>Povodí Labe, státní podnik</v>
      </c>
      <c r="G121" s="40"/>
      <c r="H121" s="40"/>
      <c r="I121" s="156" t="s">
        <v>31</v>
      </c>
      <c r="J121" s="36" t="str">
        <f>E23</f>
        <v>ŠINDLAR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29</v>
      </c>
      <c r="D122" s="40"/>
      <c r="E122" s="40"/>
      <c r="F122" s="27" t="str">
        <f>IF(E20="","",E20)</f>
        <v>Vyplň údaj</v>
      </c>
      <c r="G122" s="40"/>
      <c r="H122" s="40"/>
      <c r="I122" s="156" t="s">
        <v>34</v>
      </c>
      <c r="J122" s="36" t="str">
        <f>E26</f>
        <v>Ing. Josef Jágr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215"/>
      <c r="B124" s="216"/>
      <c r="C124" s="217" t="s">
        <v>128</v>
      </c>
      <c r="D124" s="218" t="s">
        <v>63</v>
      </c>
      <c r="E124" s="218" t="s">
        <v>59</v>
      </c>
      <c r="F124" s="218" t="s">
        <v>60</v>
      </c>
      <c r="G124" s="218" t="s">
        <v>129</v>
      </c>
      <c r="H124" s="218" t="s">
        <v>130</v>
      </c>
      <c r="I124" s="219" t="s">
        <v>131</v>
      </c>
      <c r="J124" s="218" t="s">
        <v>114</v>
      </c>
      <c r="K124" s="220" t="s">
        <v>132</v>
      </c>
      <c r="L124" s="221"/>
      <c r="M124" s="100" t="s">
        <v>1</v>
      </c>
      <c r="N124" s="101" t="s">
        <v>42</v>
      </c>
      <c r="O124" s="101" t="s">
        <v>133</v>
      </c>
      <c r="P124" s="101" t="s">
        <v>134</v>
      </c>
      <c r="Q124" s="101" t="s">
        <v>135</v>
      </c>
      <c r="R124" s="101" t="s">
        <v>136</v>
      </c>
      <c r="S124" s="101" t="s">
        <v>137</v>
      </c>
      <c r="T124" s="102" t="s">
        <v>138</v>
      </c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</row>
    <row r="125" spans="1:63" s="2" customFormat="1" ht="22.8" customHeight="1">
      <c r="A125" s="38"/>
      <c r="B125" s="39"/>
      <c r="C125" s="107" t="s">
        <v>139</v>
      </c>
      <c r="D125" s="40"/>
      <c r="E125" s="40"/>
      <c r="F125" s="40"/>
      <c r="G125" s="40"/>
      <c r="H125" s="40"/>
      <c r="I125" s="154"/>
      <c r="J125" s="222">
        <f>BK125</f>
        <v>0</v>
      </c>
      <c r="K125" s="40"/>
      <c r="L125" s="44"/>
      <c r="M125" s="103"/>
      <c r="N125" s="223"/>
      <c r="O125" s="104"/>
      <c r="P125" s="224">
        <f>P126</f>
        <v>0</v>
      </c>
      <c r="Q125" s="104"/>
      <c r="R125" s="224">
        <f>R126</f>
        <v>9.011102913539998</v>
      </c>
      <c r="S125" s="104"/>
      <c r="T125" s="225">
        <f>T126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77</v>
      </c>
      <c r="AU125" s="17" t="s">
        <v>116</v>
      </c>
      <c r="BK125" s="226">
        <f>BK126</f>
        <v>0</v>
      </c>
    </row>
    <row r="126" spans="1:63" s="12" customFormat="1" ht="25.9" customHeight="1">
      <c r="A126" s="12"/>
      <c r="B126" s="227"/>
      <c r="C126" s="228"/>
      <c r="D126" s="229" t="s">
        <v>77</v>
      </c>
      <c r="E126" s="230" t="s">
        <v>140</v>
      </c>
      <c r="F126" s="230" t="s">
        <v>141</v>
      </c>
      <c r="G126" s="228"/>
      <c r="H126" s="228"/>
      <c r="I126" s="231"/>
      <c r="J126" s="232">
        <f>BK126</f>
        <v>0</v>
      </c>
      <c r="K126" s="228"/>
      <c r="L126" s="233"/>
      <c r="M126" s="234"/>
      <c r="N126" s="235"/>
      <c r="O126" s="235"/>
      <c r="P126" s="236">
        <f>P127+P134+P142+P145</f>
        <v>0</v>
      </c>
      <c r="Q126" s="235"/>
      <c r="R126" s="236">
        <f>R127+R134+R142+R145</f>
        <v>9.011102913539998</v>
      </c>
      <c r="S126" s="235"/>
      <c r="T126" s="237">
        <f>T127+T134+T142+T145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86</v>
      </c>
      <c r="AT126" s="239" t="s">
        <v>77</v>
      </c>
      <c r="AU126" s="239" t="s">
        <v>78</v>
      </c>
      <c r="AY126" s="238" t="s">
        <v>142</v>
      </c>
      <c r="BK126" s="240">
        <f>BK127+BK134+BK142+BK145</f>
        <v>0</v>
      </c>
    </row>
    <row r="127" spans="1:63" s="12" customFormat="1" ht="22.8" customHeight="1">
      <c r="A127" s="12"/>
      <c r="B127" s="227"/>
      <c r="C127" s="228"/>
      <c r="D127" s="229" t="s">
        <v>77</v>
      </c>
      <c r="E127" s="241" t="s">
        <v>86</v>
      </c>
      <c r="F127" s="241" t="s">
        <v>143</v>
      </c>
      <c r="G127" s="228"/>
      <c r="H127" s="228"/>
      <c r="I127" s="231"/>
      <c r="J127" s="242">
        <f>BK127</f>
        <v>0</v>
      </c>
      <c r="K127" s="228"/>
      <c r="L127" s="233"/>
      <c r="M127" s="234"/>
      <c r="N127" s="235"/>
      <c r="O127" s="235"/>
      <c r="P127" s="236">
        <f>SUM(P128:P133)</f>
        <v>0</v>
      </c>
      <c r="Q127" s="235"/>
      <c r="R127" s="236">
        <f>SUM(R128:R133)</f>
        <v>0.154876536</v>
      </c>
      <c r="S127" s="235"/>
      <c r="T127" s="237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86</v>
      </c>
      <c r="AT127" s="239" t="s">
        <v>77</v>
      </c>
      <c r="AU127" s="239" t="s">
        <v>86</v>
      </c>
      <c r="AY127" s="238" t="s">
        <v>142</v>
      </c>
      <c r="BK127" s="240">
        <f>SUM(BK128:BK133)</f>
        <v>0</v>
      </c>
    </row>
    <row r="128" spans="1:65" s="2" customFormat="1" ht="36" customHeight="1">
      <c r="A128" s="38"/>
      <c r="B128" s="39"/>
      <c r="C128" s="243" t="s">
        <v>86</v>
      </c>
      <c r="D128" s="243" t="s">
        <v>144</v>
      </c>
      <c r="E128" s="244" t="s">
        <v>849</v>
      </c>
      <c r="F128" s="245" t="s">
        <v>850</v>
      </c>
      <c r="G128" s="246" t="s">
        <v>172</v>
      </c>
      <c r="H128" s="247">
        <v>0.225</v>
      </c>
      <c r="I128" s="248"/>
      <c r="J128" s="249">
        <f>ROUND(I128*H128,2)</f>
        <v>0</v>
      </c>
      <c r="K128" s="245" t="s">
        <v>148</v>
      </c>
      <c r="L128" s="44"/>
      <c r="M128" s="250" t="s">
        <v>1</v>
      </c>
      <c r="N128" s="251" t="s">
        <v>43</v>
      </c>
      <c r="O128" s="91"/>
      <c r="P128" s="252">
        <f>O128*H128</f>
        <v>0</v>
      </c>
      <c r="Q128" s="252">
        <v>0.13614016</v>
      </c>
      <c r="R128" s="252">
        <f>Q128*H128</f>
        <v>0.030631536000000004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149</v>
      </c>
      <c r="AT128" s="254" t="s">
        <v>144</v>
      </c>
      <c r="AU128" s="254" t="s">
        <v>89</v>
      </c>
      <c r="AY128" s="17" t="s">
        <v>142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86</v>
      </c>
      <c r="BK128" s="255">
        <f>ROUND(I128*H128,2)</f>
        <v>0</v>
      </c>
      <c r="BL128" s="17" t="s">
        <v>149</v>
      </c>
      <c r="BM128" s="254" t="s">
        <v>851</v>
      </c>
    </row>
    <row r="129" spans="1:51" s="13" customFormat="1" ht="12">
      <c r="A129" s="13"/>
      <c r="B129" s="256"/>
      <c r="C129" s="257"/>
      <c r="D129" s="258" t="s">
        <v>151</v>
      </c>
      <c r="E129" s="259" t="s">
        <v>1</v>
      </c>
      <c r="F129" s="260" t="s">
        <v>852</v>
      </c>
      <c r="G129" s="257"/>
      <c r="H129" s="261">
        <v>0.225</v>
      </c>
      <c r="I129" s="262"/>
      <c r="J129" s="257"/>
      <c r="K129" s="257"/>
      <c r="L129" s="263"/>
      <c r="M129" s="264"/>
      <c r="N129" s="265"/>
      <c r="O129" s="265"/>
      <c r="P129" s="265"/>
      <c r="Q129" s="265"/>
      <c r="R129" s="265"/>
      <c r="S129" s="265"/>
      <c r="T129" s="26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7" t="s">
        <v>151</v>
      </c>
      <c r="AU129" s="267" t="s">
        <v>89</v>
      </c>
      <c r="AV129" s="13" t="s">
        <v>89</v>
      </c>
      <c r="AW129" s="13" t="s">
        <v>33</v>
      </c>
      <c r="AX129" s="13" t="s">
        <v>86</v>
      </c>
      <c r="AY129" s="267" t="s">
        <v>142</v>
      </c>
    </row>
    <row r="130" spans="1:65" s="2" customFormat="1" ht="48" customHeight="1">
      <c r="A130" s="38"/>
      <c r="B130" s="39"/>
      <c r="C130" s="243" t="s">
        <v>89</v>
      </c>
      <c r="D130" s="243" t="s">
        <v>144</v>
      </c>
      <c r="E130" s="244" t="s">
        <v>853</v>
      </c>
      <c r="F130" s="245" t="s">
        <v>854</v>
      </c>
      <c r="G130" s="246" t="s">
        <v>292</v>
      </c>
      <c r="H130" s="247">
        <v>4.5</v>
      </c>
      <c r="I130" s="248"/>
      <c r="J130" s="249">
        <f>ROUND(I130*H130,2)</f>
        <v>0</v>
      </c>
      <c r="K130" s="245" t="s">
        <v>148</v>
      </c>
      <c r="L130" s="44"/>
      <c r="M130" s="250" t="s">
        <v>1</v>
      </c>
      <c r="N130" s="251" t="s">
        <v>43</v>
      </c>
      <c r="O130" s="91"/>
      <c r="P130" s="252">
        <f>O130*H130</f>
        <v>0</v>
      </c>
      <c r="Q130" s="252">
        <v>0.00011</v>
      </c>
      <c r="R130" s="252">
        <f>Q130*H130</f>
        <v>0.000495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149</v>
      </c>
      <c r="AT130" s="254" t="s">
        <v>144</v>
      </c>
      <c r="AU130" s="254" t="s">
        <v>89</v>
      </c>
      <c r="AY130" s="17" t="s">
        <v>142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86</v>
      </c>
      <c r="BK130" s="255">
        <f>ROUND(I130*H130,2)</f>
        <v>0</v>
      </c>
      <c r="BL130" s="17" t="s">
        <v>149</v>
      </c>
      <c r="BM130" s="254" t="s">
        <v>855</v>
      </c>
    </row>
    <row r="131" spans="1:51" s="13" customFormat="1" ht="12">
      <c r="A131" s="13"/>
      <c r="B131" s="256"/>
      <c r="C131" s="257"/>
      <c r="D131" s="258" t="s">
        <v>151</v>
      </c>
      <c r="E131" s="259" t="s">
        <v>1</v>
      </c>
      <c r="F131" s="260" t="s">
        <v>856</v>
      </c>
      <c r="G131" s="257"/>
      <c r="H131" s="261">
        <v>4.5</v>
      </c>
      <c r="I131" s="262"/>
      <c r="J131" s="257"/>
      <c r="K131" s="257"/>
      <c r="L131" s="263"/>
      <c r="M131" s="264"/>
      <c r="N131" s="265"/>
      <c r="O131" s="265"/>
      <c r="P131" s="265"/>
      <c r="Q131" s="265"/>
      <c r="R131" s="265"/>
      <c r="S131" s="265"/>
      <c r="T131" s="26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7" t="s">
        <v>151</v>
      </c>
      <c r="AU131" s="267" t="s">
        <v>89</v>
      </c>
      <c r="AV131" s="13" t="s">
        <v>89</v>
      </c>
      <c r="AW131" s="13" t="s">
        <v>33</v>
      </c>
      <c r="AX131" s="13" t="s">
        <v>86</v>
      </c>
      <c r="AY131" s="267" t="s">
        <v>142</v>
      </c>
    </row>
    <row r="132" spans="1:65" s="2" customFormat="1" ht="16.5" customHeight="1">
      <c r="A132" s="38"/>
      <c r="B132" s="39"/>
      <c r="C132" s="289" t="s">
        <v>159</v>
      </c>
      <c r="D132" s="289" t="s">
        <v>222</v>
      </c>
      <c r="E132" s="290" t="s">
        <v>857</v>
      </c>
      <c r="F132" s="291" t="s">
        <v>858</v>
      </c>
      <c r="G132" s="292" t="s">
        <v>172</v>
      </c>
      <c r="H132" s="293">
        <v>0.225</v>
      </c>
      <c r="I132" s="294"/>
      <c r="J132" s="295">
        <f>ROUND(I132*H132,2)</f>
        <v>0</v>
      </c>
      <c r="K132" s="291" t="s">
        <v>148</v>
      </c>
      <c r="L132" s="296"/>
      <c r="M132" s="297" t="s">
        <v>1</v>
      </c>
      <c r="N132" s="298" t="s">
        <v>43</v>
      </c>
      <c r="O132" s="91"/>
      <c r="P132" s="252">
        <f>O132*H132</f>
        <v>0</v>
      </c>
      <c r="Q132" s="252">
        <v>0.55</v>
      </c>
      <c r="R132" s="252">
        <f>Q132*H132</f>
        <v>0.12375000000000001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186</v>
      </c>
      <c r="AT132" s="254" t="s">
        <v>222</v>
      </c>
      <c r="AU132" s="254" t="s">
        <v>89</v>
      </c>
      <c r="AY132" s="17" t="s">
        <v>142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86</v>
      </c>
      <c r="BK132" s="255">
        <f>ROUND(I132*H132,2)</f>
        <v>0</v>
      </c>
      <c r="BL132" s="17" t="s">
        <v>149</v>
      </c>
      <c r="BM132" s="254" t="s">
        <v>859</v>
      </c>
    </row>
    <row r="133" spans="1:51" s="13" customFormat="1" ht="12">
      <c r="A133" s="13"/>
      <c r="B133" s="256"/>
      <c r="C133" s="257"/>
      <c r="D133" s="258" t="s">
        <v>151</v>
      </c>
      <c r="E133" s="259" t="s">
        <v>1</v>
      </c>
      <c r="F133" s="260" t="s">
        <v>860</v>
      </c>
      <c r="G133" s="257"/>
      <c r="H133" s="261">
        <v>0.225</v>
      </c>
      <c r="I133" s="262"/>
      <c r="J133" s="257"/>
      <c r="K133" s="257"/>
      <c r="L133" s="263"/>
      <c r="M133" s="264"/>
      <c r="N133" s="265"/>
      <c r="O133" s="265"/>
      <c r="P133" s="265"/>
      <c r="Q133" s="265"/>
      <c r="R133" s="265"/>
      <c r="S133" s="265"/>
      <c r="T133" s="26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7" t="s">
        <v>151</v>
      </c>
      <c r="AU133" s="267" t="s">
        <v>89</v>
      </c>
      <c r="AV133" s="13" t="s">
        <v>89</v>
      </c>
      <c r="AW133" s="13" t="s">
        <v>33</v>
      </c>
      <c r="AX133" s="13" t="s">
        <v>86</v>
      </c>
      <c r="AY133" s="267" t="s">
        <v>142</v>
      </c>
    </row>
    <row r="134" spans="1:63" s="12" customFormat="1" ht="22.8" customHeight="1">
      <c r="A134" s="12"/>
      <c r="B134" s="227"/>
      <c r="C134" s="228"/>
      <c r="D134" s="229" t="s">
        <v>77</v>
      </c>
      <c r="E134" s="241" t="s">
        <v>89</v>
      </c>
      <c r="F134" s="241" t="s">
        <v>466</v>
      </c>
      <c r="G134" s="228"/>
      <c r="H134" s="228"/>
      <c r="I134" s="231"/>
      <c r="J134" s="242">
        <f>BK134</f>
        <v>0</v>
      </c>
      <c r="K134" s="228"/>
      <c r="L134" s="233"/>
      <c r="M134" s="234"/>
      <c r="N134" s="235"/>
      <c r="O134" s="235"/>
      <c r="P134" s="236">
        <f>SUM(P135:P141)</f>
        <v>0</v>
      </c>
      <c r="Q134" s="235"/>
      <c r="R134" s="236">
        <f>SUM(R135:R141)</f>
        <v>0.16537637754</v>
      </c>
      <c r="S134" s="235"/>
      <c r="T134" s="237">
        <f>SUM(T135:T141)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86</v>
      </c>
      <c r="AT134" s="239" t="s">
        <v>77</v>
      </c>
      <c r="AU134" s="239" t="s">
        <v>86</v>
      </c>
      <c r="AY134" s="238" t="s">
        <v>142</v>
      </c>
      <c r="BK134" s="240">
        <f>SUM(BK135:BK141)</f>
        <v>0</v>
      </c>
    </row>
    <row r="135" spans="1:65" s="2" customFormat="1" ht="36" customHeight="1">
      <c r="A135" s="38"/>
      <c r="B135" s="39"/>
      <c r="C135" s="243" t="s">
        <v>149</v>
      </c>
      <c r="D135" s="243" t="s">
        <v>144</v>
      </c>
      <c r="E135" s="244" t="s">
        <v>861</v>
      </c>
      <c r="F135" s="245" t="s">
        <v>862</v>
      </c>
      <c r="G135" s="246" t="s">
        <v>225</v>
      </c>
      <c r="H135" s="247">
        <v>0.165</v>
      </c>
      <c r="I135" s="248"/>
      <c r="J135" s="249">
        <f>ROUND(I135*H135,2)</f>
        <v>0</v>
      </c>
      <c r="K135" s="245" t="s">
        <v>148</v>
      </c>
      <c r="L135" s="44"/>
      <c r="M135" s="250" t="s">
        <v>1</v>
      </c>
      <c r="N135" s="251" t="s">
        <v>43</v>
      </c>
      <c r="O135" s="91"/>
      <c r="P135" s="252">
        <f>O135*H135</f>
        <v>0</v>
      </c>
      <c r="Q135" s="252">
        <v>0.002281076</v>
      </c>
      <c r="R135" s="252">
        <f>Q135*H135</f>
        <v>0.00037637754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149</v>
      </c>
      <c r="AT135" s="254" t="s">
        <v>144</v>
      </c>
      <c r="AU135" s="254" t="s">
        <v>89</v>
      </c>
      <c r="AY135" s="17" t="s">
        <v>142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86</v>
      </c>
      <c r="BK135" s="255">
        <f>ROUND(I135*H135,2)</f>
        <v>0</v>
      </c>
      <c r="BL135" s="17" t="s">
        <v>149</v>
      </c>
      <c r="BM135" s="254" t="s">
        <v>863</v>
      </c>
    </row>
    <row r="136" spans="1:51" s="13" customFormat="1" ht="12">
      <c r="A136" s="13"/>
      <c r="B136" s="256"/>
      <c r="C136" s="257"/>
      <c r="D136" s="258" t="s">
        <v>151</v>
      </c>
      <c r="E136" s="259" t="s">
        <v>1</v>
      </c>
      <c r="F136" s="260" t="s">
        <v>864</v>
      </c>
      <c r="G136" s="257"/>
      <c r="H136" s="261">
        <v>0.165</v>
      </c>
      <c r="I136" s="262"/>
      <c r="J136" s="257"/>
      <c r="K136" s="257"/>
      <c r="L136" s="263"/>
      <c r="M136" s="264"/>
      <c r="N136" s="265"/>
      <c r="O136" s="265"/>
      <c r="P136" s="265"/>
      <c r="Q136" s="265"/>
      <c r="R136" s="265"/>
      <c r="S136" s="265"/>
      <c r="T136" s="26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7" t="s">
        <v>151</v>
      </c>
      <c r="AU136" s="267" t="s">
        <v>89</v>
      </c>
      <c r="AV136" s="13" t="s">
        <v>89</v>
      </c>
      <c r="AW136" s="13" t="s">
        <v>33</v>
      </c>
      <c r="AX136" s="13" t="s">
        <v>86</v>
      </c>
      <c r="AY136" s="267" t="s">
        <v>142</v>
      </c>
    </row>
    <row r="137" spans="1:65" s="2" customFormat="1" ht="48" customHeight="1">
      <c r="A137" s="38"/>
      <c r="B137" s="39"/>
      <c r="C137" s="243" t="s">
        <v>169</v>
      </c>
      <c r="D137" s="243" t="s">
        <v>144</v>
      </c>
      <c r="E137" s="244" t="s">
        <v>865</v>
      </c>
      <c r="F137" s="245" t="s">
        <v>866</v>
      </c>
      <c r="G137" s="246" t="s">
        <v>147</v>
      </c>
      <c r="H137" s="247">
        <v>24</v>
      </c>
      <c r="I137" s="248"/>
      <c r="J137" s="249">
        <f>ROUND(I137*H137,2)</f>
        <v>0</v>
      </c>
      <c r="K137" s="245" t="s">
        <v>148</v>
      </c>
      <c r="L137" s="44"/>
      <c r="M137" s="250" t="s">
        <v>1</v>
      </c>
      <c r="N137" s="251" t="s">
        <v>43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149</v>
      </c>
      <c r="AT137" s="254" t="s">
        <v>144</v>
      </c>
      <c r="AU137" s="254" t="s">
        <v>89</v>
      </c>
      <c r="AY137" s="17" t="s">
        <v>142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86</v>
      </c>
      <c r="BK137" s="255">
        <f>ROUND(I137*H137,2)</f>
        <v>0</v>
      </c>
      <c r="BL137" s="17" t="s">
        <v>149</v>
      </c>
      <c r="BM137" s="254" t="s">
        <v>867</v>
      </c>
    </row>
    <row r="138" spans="1:51" s="13" customFormat="1" ht="12">
      <c r="A138" s="13"/>
      <c r="B138" s="256"/>
      <c r="C138" s="257"/>
      <c r="D138" s="258" t="s">
        <v>151</v>
      </c>
      <c r="E138" s="259" t="s">
        <v>1</v>
      </c>
      <c r="F138" s="260" t="s">
        <v>868</v>
      </c>
      <c r="G138" s="257"/>
      <c r="H138" s="261">
        <v>24</v>
      </c>
      <c r="I138" s="262"/>
      <c r="J138" s="257"/>
      <c r="K138" s="257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151</v>
      </c>
      <c r="AU138" s="267" t="s">
        <v>89</v>
      </c>
      <c r="AV138" s="13" t="s">
        <v>89</v>
      </c>
      <c r="AW138" s="13" t="s">
        <v>33</v>
      </c>
      <c r="AX138" s="13" t="s">
        <v>86</v>
      </c>
      <c r="AY138" s="267" t="s">
        <v>142</v>
      </c>
    </row>
    <row r="139" spans="1:65" s="2" customFormat="1" ht="16.5" customHeight="1">
      <c r="A139" s="38"/>
      <c r="B139" s="39"/>
      <c r="C139" s="289" t="s">
        <v>175</v>
      </c>
      <c r="D139" s="289" t="s">
        <v>222</v>
      </c>
      <c r="E139" s="290" t="s">
        <v>869</v>
      </c>
      <c r="F139" s="291" t="s">
        <v>870</v>
      </c>
      <c r="G139" s="292" t="s">
        <v>225</v>
      </c>
      <c r="H139" s="293">
        <v>0.165</v>
      </c>
      <c r="I139" s="294"/>
      <c r="J139" s="295">
        <f>ROUND(I139*H139,2)</f>
        <v>0</v>
      </c>
      <c r="K139" s="291" t="s">
        <v>148</v>
      </c>
      <c r="L139" s="296"/>
      <c r="M139" s="297" t="s">
        <v>1</v>
      </c>
      <c r="N139" s="298" t="s">
        <v>43</v>
      </c>
      <c r="O139" s="91"/>
      <c r="P139" s="252">
        <f>O139*H139</f>
        <v>0</v>
      </c>
      <c r="Q139" s="252">
        <v>1</v>
      </c>
      <c r="R139" s="252">
        <f>Q139*H139</f>
        <v>0.165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186</v>
      </c>
      <c r="AT139" s="254" t="s">
        <v>222</v>
      </c>
      <c r="AU139" s="254" t="s">
        <v>89</v>
      </c>
      <c r="AY139" s="17" t="s">
        <v>142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86</v>
      </c>
      <c r="BK139" s="255">
        <f>ROUND(I139*H139,2)</f>
        <v>0</v>
      </c>
      <c r="BL139" s="17" t="s">
        <v>149</v>
      </c>
      <c r="BM139" s="254" t="s">
        <v>871</v>
      </c>
    </row>
    <row r="140" spans="1:47" s="2" customFormat="1" ht="12">
      <c r="A140" s="38"/>
      <c r="B140" s="39"/>
      <c r="C140" s="40"/>
      <c r="D140" s="258" t="s">
        <v>304</v>
      </c>
      <c r="E140" s="40"/>
      <c r="F140" s="299" t="s">
        <v>872</v>
      </c>
      <c r="G140" s="40"/>
      <c r="H140" s="40"/>
      <c r="I140" s="154"/>
      <c r="J140" s="40"/>
      <c r="K140" s="40"/>
      <c r="L140" s="44"/>
      <c r="M140" s="300"/>
      <c r="N140" s="301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304</v>
      </c>
      <c r="AU140" s="17" t="s">
        <v>89</v>
      </c>
    </row>
    <row r="141" spans="1:51" s="13" customFormat="1" ht="12">
      <c r="A141" s="13"/>
      <c r="B141" s="256"/>
      <c r="C141" s="257"/>
      <c r="D141" s="258" t="s">
        <v>151</v>
      </c>
      <c r="E141" s="259" t="s">
        <v>1</v>
      </c>
      <c r="F141" s="260" t="s">
        <v>873</v>
      </c>
      <c r="G141" s="257"/>
      <c r="H141" s="261">
        <v>0.165</v>
      </c>
      <c r="I141" s="262"/>
      <c r="J141" s="257"/>
      <c r="K141" s="257"/>
      <c r="L141" s="263"/>
      <c r="M141" s="264"/>
      <c r="N141" s="265"/>
      <c r="O141" s="265"/>
      <c r="P141" s="265"/>
      <c r="Q141" s="265"/>
      <c r="R141" s="265"/>
      <c r="S141" s="265"/>
      <c r="T141" s="26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7" t="s">
        <v>151</v>
      </c>
      <c r="AU141" s="267" t="s">
        <v>89</v>
      </c>
      <c r="AV141" s="13" t="s">
        <v>89</v>
      </c>
      <c r="AW141" s="13" t="s">
        <v>33</v>
      </c>
      <c r="AX141" s="13" t="s">
        <v>86</v>
      </c>
      <c r="AY141" s="267" t="s">
        <v>142</v>
      </c>
    </row>
    <row r="142" spans="1:63" s="12" customFormat="1" ht="22.8" customHeight="1">
      <c r="A142" s="12"/>
      <c r="B142" s="227"/>
      <c r="C142" s="228"/>
      <c r="D142" s="229" t="s">
        <v>77</v>
      </c>
      <c r="E142" s="241" t="s">
        <v>169</v>
      </c>
      <c r="F142" s="241" t="s">
        <v>874</v>
      </c>
      <c r="G142" s="228"/>
      <c r="H142" s="228"/>
      <c r="I142" s="231"/>
      <c r="J142" s="242">
        <f>BK142</f>
        <v>0</v>
      </c>
      <c r="K142" s="228"/>
      <c r="L142" s="233"/>
      <c r="M142" s="234"/>
      <c r="N142" s="235"/>
      <c r="O142" s="235"/>
      <c r="P142" s="236">
        <f>SUM(P143:P144)</f>
        <v>0</v>
      </c>
      <c r="Q142" s="235"/>
      <c r="R142" s="236">
        <f>SUM(R143:R144)</f>
        <v>8.69085</v>
      </c>
      <c r="S142" s="235"/>
      <c r="T142" s="237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8" t="s">
        <v>86</v>
      </c>
      <c r="AT142" s="239" t="s">
        <v>77</v>
      </c>
      <c r="AU142" s="239" t="s">
        <v>86</v>
      </c>
      <c r="AY142" s="238" t="s">
        <v>142</v>
      </c>
      <c r="BK142" s="240">
        <f>SUM(BK143:BK144)</f>
        <v>0</v>
      </c>
    </row>
    <row r="143" spans="1:65" s="2" customFormat="1" ht="36" customHeight="1">
      <c r="A143" s="38"/>
      <c r="B143" s="39"/>
      <c r="C143" s="243" t="s">
        <v>181</v>
      </c>
      <c r="D143" s="243" t="s">
        <v>144</v>
      </c>
      <c r="E143" s="244" t="s">
        <v>875</v>
      </c>
      <c r="F143" s="245" t="s">
        <v>876</v>
      </c>
      <c r="G143" s="246" t="s">
        <v>292</v>
      </c>
      <c r="H143" s="247">
        <v>22.5</v>
      </c>
      <c r="I143" s="248"/>
      <c r="J143" s="249">
        <f>ROUND(I143*H143,2)</f>
        <v>0</v>
      </c>
      <c r="K143" s="245" t="s">
        <v>148</v>
      </c>
      <c r="L143" s="44"/>
      <c r="M143" s="250" t="s">
        <v>1</v>
      </c>
      <c r="N143" s="251" t="s">
        <v>43</v>
      </c>
      <c r="O143" s="91"/>
      <c r="P143" s="252">
        <f>O143*H143</f>
        <v>0</v>
      </c>
      <c r="Q143" s="252">
        <v>0.38626</v>
      </c>
      <c r="R143" s="252">
        <f>Q143*H143</f>
        <v>8.69085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149</v>
      </c>
      <c r="AT143" s="254" t="s">
        <v>144</v>
      </c>
      <c r="AU143" s="254" t="s">
        <v>89</v>
      </c>
      <c r="AY143" s="17" t="s">
        <v>142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86</v>
      </c>
      <c r="BK143" s="255">
        <f>ROUND(I143*H143,2)</f>
        <v>0</v>
      </c>
      <c r="BL143" s="17" t="s">
        <v>149</v>
      </c>
      <c r="BM143" s="254" t="s">
        <v>877</v>
      </c>
    </row>
    <row r="144" spans="1:51" s="13" customFormat="1" ht="12">
      <c r="A144" s="13"/>
      <c r="B144" s="256"/>
      <c r="C144" s="257"/>
      <c r="D144" s="258" t="s">
        <v>151</v>
      </c>
      <c r="E144" s="259" t="s">
        <v>1</v>
      </c>
      <c r="F144" s="260" t="s">
        <v>878</v>
      </c>
      <c r="G144" s="257"/>
      <c r="H144" s="261">
        <v>22.5</v>
      </c>
      <c r="I144" s="262"/>
      <c r="J144" s="257"/>
      <c r="K144" s="257"/>
      <c r="L144" s="263"/>
      <c r="M144" s="264"/>
      <c r="N144" s="265"/>
      <c r="O144" s="265"/>
      <c r="P144" s="265"/>
      <c r="Q144" s="265"/>
      <c r="R144" s="265"/>
      <c r="S144" s="265"/>
      <c r="T144" s="26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7" t="s">
        <v>151</v>
      </c>
      <c r="AU144" s="267" t="s">
        <v>89</v>
      </c>
      <c r="AV144" s="13" t="s">
        <v>89</v>
      </c>
      <c r="AW144" s="13" t="s">
        <v>33</v>
      </c>
      <c r="AX144" s="13" t="s">
        <v>86</v>
      </c>
      <c r="AY144" s="267" t="s">
        <v>142</v>
      </c>
    </row>
    <row r="145" spans="1:63" s="12" customFormat="1" ht="22.8" customHeight="1">
      <c r="A145" s="12"/>
      <c r="B145" s="227"/>
      <c r="C145" s="228"/>
      <c r="D145" s="229" t="s">
        <v>77</v>
      </c>
      <c r="E145" s="241" t="s">
        <v>728</v>
      </c>
      <c r="F145" s="241" t="s">
        <v>729</v>
      </c>
      <c r="G145" s="228"/>
      <c r="H145" s="228"/>
      <c r="I145" s="231"/>
      <c r="J145" s="242">
        <f>BK145</f>
        <v>0</v>
      </c>
      <c r="K145" s="228"/>
      <c r="L145" s="233"/>
      <c r="M145" s="234"/>
      <c r="N145" s="235"/>
      <c r="O145" s="235"/>
      <c r="P145" s="236">
        <f>P146</f>
        <v>0</v>
      </c>
      <c r="Q145" s="235"/>
      <c r="R145" s="236">
        <f>R146</f>
        <v>0</v>
      </c>
      <c r="S145" s="235"/>
      <c r="T145" s="237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8" t="s">
        <v>86</v>
      </c>
      <c r="AT145" s="239" t="s">
        <v>77</v>
      </c>
      <c r="AU145" s="239" t="s">
        <v>86</v>
      </c>
      <c r="AY145" s="238" t="s">
        <v>142</v>
      </c>
      <c r="BK145" s="240">
        <f>BK146</f>
        <v>0</v>
      </c>
    </row>
    <row r="146" spans="1:65" s="2" customFormat="1" ht="36" customHeight="1">
      <c r="A146" s="38"/>
      <c r="B146" s="39"/>
      <c r="C146" s="243" t="s">
        <v>186</v>
      </c>
      <c r="D146" s="243" t="s">
        <v>144</v>
      </c>
      <c r="E146" s="244" t="s">
        <v>879</v>
      </c>
      <c r="F146" s="245" t="s">
        <v>880</v>
      </c>
      <c r="G146" s="246" t="s">
        <v>225</v>
      </c>
      <c r="H146" s="247">
        <v>9.011</v>
      </c>
      <c r="I146" s="248"/>
      <c r="J146" s="249">
        <f>ROUND(I146*H146,2)</f>
        <v>0</v>
      </c>
      <c r="K146" s="245" t="s">
        <v>148</v>
      </c>
      <c r="L146" s="44"/>
      <c r="M146" s="305" t="s">
        <v>1</v>
      </c>
      <c r="N146" s="306" t="s">
        <v>43</v>
      </c>
      <c r="O146" s="307"/>
      <c r="P146" s="308">
        <f>O146*H146</f>
        <v>0</v>
      </c>
      <c r="Q146" s="308">
        <v>0</v>
      </c>
      <c r="R146" s="308">
        <f>Q146*H146</f>
        <v>0</v>
      </c>
      <c r="S146" s="308">
        <v>0</v>
      </c>
      <c r="T146" s="30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149</v>
      </c>
      <c r="AT146" s="254" t="s">
        <v>144</v>
      </c>
      <c r="AU146" s="254" t="s">
        <v>89</v>
      </c>
      <c r="AY146" s="17" t="s">
        <v>142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86</v>
      </c>
      <c r="BK146" s="255">
        <f>ROUND(I146*H146,2)</f>
        <v>0</v>
      </c>
      <c r="BL146" s="17" t="s">
        <v>149</v>
      </c>
      <c r="BM146" s="254" t="s">
        <v>881</v>
      </c>
    </row>
    <row r="147" spans="1:31" s="2" customFormat="1" ht="6.95" customHeight="1">
      <c r="A147" s="38"/>
      <c r="B147" s="66"/>
      <c r="C147" s="67"/>
      <c r="D147" s="67"/>
      <c r="E147" s="67"/>
      <c r="F147" s="67"/>
      <c r="G147" s="67"/>
      <c r="H147" s="67"/>
      <c r="I147" s="192"/>
      <c r="J147" s="67"/>
      <c r="K147" s="67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password="CC35" sheet="1" objects="1" scenarios="1" formatColumns="0" formatRows="0" autoFilter="0"/>
  <autoFilter ref="C124:K1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  <c r="AZ2" s="310" t="s">
        <v>882</v>
      </c>
      <c r="BA2" s="310" t="s">
        <v>1</v>
      </c>
      <c r="BB2" s="310" t="s">
        <v>1</v>
      </c>
      <c r="BC2" s="310" t="s">
        <v>883</v>
      </c>
      <c r="BD2" s="310" t="s">
        <v>89</v>
      </c>
    </row>
    <row r="3" spans="2:5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89</v>
      </c>
      <c r="AZ3" s="310" t="s">
        <v>884</v>
      </c>
      <c r="BA3" s="310" t="s">
        <v>1</v>
      </c>
      <c r="BB3" s="310" t="s">
        <v>1</v>
      </c>
      <c r="BC3" s="310" t="s">
        <v>86</v>
      </c>
      <c r="BD3" s="310" t="s">
        <v>159</v>
      </c>
    </row>
    <row r="4" spans="2:56" s="1" customFormat="1" ht="24.95" customHeight="1">
      <c r="B4" s="20"/>
      <c r="D4" s="150" t="s">
        <v>109</v>
      </c>
      <c r="I4" s="146"/>
      <c r="L4" s="20"/>
      <c r="M4" s="151" t="s">
        <v>10</v>
      </c>
      <c r="AT4" s="17" t="s">
        <v>4</v>
      </c>
      <c r="AZ4" s="310" t="s">
        <v>885</v>
      </c>
      <c r="BA4" s="310" t="s">
        <v>1</v>
      </c>
      <c r="BB4" s="310" t="s">
        <v>1</v>
      </c>
      <c r="BC4" s="310" t="s">
        <v>212</v>
      </c>
      <c r="BD4" s="310" t="s">
        <v>159</v>
      </c>
    </row>
    <row r="5" spans="2:56" s="1" customFormat="1" ht="6.95" customHeight="1">
      <c r="B5" s="20"/>
      <c r="I5" s="146"/>
      <c r="L5" s="20"/>
      <c r="AZ5" s="310" t="s">
        <v>886</v>
      </c>
      <c r="BA5" s="310" t="s">
        <v>1</v>
      </c>
      <c r="BB5" s="310" t="s">
        <v>1</v>
      </c>
      <c r="BC5" s="310" t="s">
        <v>217</v>
      </c>
      <c r="BD5" s="310" t="s">
        <v>159</v>
      </c>
    </row>
    <row r="6" spans="2:56" s="1" customFormat="1" ht="12" customHeight="1">
      <c r="B6" s="20"/>
      <c r="D6" s="152" t="s">
        <v>16</v>
      </c>
      <c r="I6" s="146"/>
      <c r="L6" s="20"/>
      <c r="AZ6" s="310" t="s">
        <v>887</v>
      </c>
      <c r="BA6" s="310" t="s">
        <v>1</v>
      </c>
      <c r="BB6" s="310" t="s">
        <v>1</v>
      </c>
      <c r="BC6" s="310" t="s">
        <v>175</v>
      </c>
      <c r="BD6" s="310" t="s">
        <v>159</v>
      </c>
    </row>
    <row r="7" spans="2:56" s="1" customFormat="1" ht="16.5" customHeight="1">
      <c r="B7" s="20"/>
      <c r="E7" s="153" t="str">
        <f>'Rekapitulace stavby'!K6</f>
        <v>Dlouhá Strouha, Kvasiny, rekonstrukce koryta, ř. km 4,735 - 4,885</v>
      </c>
      <c r="F7" s="152"/>
      <c r="G7" s="152"/>
      <c r="H7" s="152"/>
      <c r="I7" s="146"/>
      <c r="L7" s="20"/>
      <c r="AZ7" s="310" t="s">
        <v>888</v>
      </c>
      <c r="BA7" s="310" t="s">
        <v>1</v>
      </c>
      <c r="BB7" s="310" t="s">
        <v>1</v>
      </c>
      <c r="BC7" s="310" t="s">
        <v>89</v>
      </c>
      <c r="BD7" s="310" t="s">
        <v>159</v>
      </c>
    </row>
    <row r="8" spans="1:31" s="2" customFormat="1" ht="12" customHeight="1">
      <c r="A8" s="38"/>
      <c r="B8" s="44"/>
      <c r="C8" s="38"/>
      <c r="D8" s="152" t="s">
        <v>110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889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88</v>
      </c>
      <c r="G11" s="38"/>
      <c r="H11" s="38"/>
      <c r="I11" s="156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21</v>
      </c>
      <c r="E12" s="38"/>
      <c r="F12" s="141" t="s">
        <v>22</v>
      </c>
      <c r="G12" s="38"/>
      <c r="H12" s="38"/>
      <c r="I12" s="156" t="s">
        <v>23</v>
      </c>
      <c r="J12" s="157" t="str">
        <f>'Rekapitulace stavby'!AN8</f>
        <v>19. 9. 2019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25</v>
      </c>
      <c r="E14" s="38"/>
      <c r="F14" s="38"/>
      <c r="G14" s="38"/>
      <c r="H14" s="38"/>
      <c r="I14" s="156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6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29</v>
      </c>
      <c r="E17" s="38"/>
      <c r="F17" s="38"/>
      <c r="G17" s="38"/>
      <c r="H17" s="38"/>
      <c r="I17" s="156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31</v>
      </c>
      <c r="E20" s="38"/>
      <c r="F20" s="38"/>
      <c r="G20" s="38"/>
      <c r="H20" s="38"/>
      <c r="I20" s="156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6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34</v>
      </c>
      <c r="E23" s="38"/>
      <c r="F23" s="38"/>
      <c r="G23" s="38"/>
      <c r="H23" s="38"/>
      <c r="I23" s="156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35</v>
      </c>
      <c r="F24" s="38"/>
      <c r="G24" s="38"/>
      <c r="H24" s="38"/>
      <c r="I24" s="156" t="s">
        <v>28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36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89.25" customHeight="1">
      <c r="A27" s="158"/>
      <c r="B27" s="159"/>
      <c r="C27" s="158"/>
      <c r="D27" s="158"/>
      <c r="E27" s="160" t="s">
        <v>37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38</v>
      </c>
      <c r="E30" s="38"/>
      <c r="F30" s="38"/>
      <c r="G30" s="38"/>
      <c r="H30" s="38"/>
      <c r="I30" s="154"/>
      <c r="J30" s="166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40</v>
      </c>
      <c r="G32" s="38"/>
      <c r="H32" s="38"/>
      <c r="I32" s="168" t="s">
        <v>39</v>
      </c>
      <c r="J32" s="167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42</v>
      </c>
      <c r="E33" s="152" t="s">
        <v>43</v>
      </c>
      <c r="F33" s="170">
        <f>ROUND((SUM(BE120:BE187)),2)</f>
        <v>0</v>
      </c>
      <c r="G33" s="38"/>
      <c r="H33" s="38"/>
      <c r="I33" s="171">
        <v>0.21</v>
      </c>
      <c r="J33" s="170">
        <f>ROUND(((SUM(BE120:BE187))*I33),2)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44</v>
      </c>
      <c r="F34" s="170">
        <f>ROUND((SUM(BF120:BF187)),2)</f>
        <v>0</v>
      </c>
      <c r="G34" s="38"/>
      <c r="H34" s="38"/>
      <c r="I34" s="171">
        <v>0.15</v>
      </c>
      <c r="J34" s="170">
        <f>ROUND(((SUM(BF120:BF187))*I34),2)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45</v>
      </c>
      <c r="F35" s="170">
        <f>ROUND((SUM(BG120:BG187)),2)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46</v>
      </c>
      <c r="F36" s="170">
        <f>ROUND((SUM(BH120:BH187)),2)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47</v>
      </c>
      <c r="F37" s="170">
        <f>ROUND((SUM(BI120:BI187)),2)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48</v>
      </c>
      <c r="E39" s="174"/>
      <c r="F39" s="174"/>
      <c r="G39" s="175" t="s">
        <v>49</v>
      </c>
      <c r="H39" s="176" t="s">
        <v>50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Dlouhá Strouha, Kvasiny, rekonstrukce koryta, ř. km 4,735 - 4,885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20170051 K - Kácení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k.ú. Kvasiny</v>
      </c>
      <c r="G89" s="40"/>
      <c r="H89" s="40"/>
      <c r="I89" s="156" t="s">
        <v>23</v>
      </c>
      <c r="J89" s="79" t="str">
        <f>IF(J12="","",J12)</f>
        <v>19. 9. 2019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Povodí Labe, státní podnik</v>
      </c>
      <c r="G91" s="40"/>
      <c r="H91" s="40"/>
      <c r="I91" s="156" t="s">
        <v>31</v>
      </c>
      <c r="J91" s="36" t="str">
        <f>E21</f>
        <v>ŠINDLAR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56" t="s">
        <v>34</v>
      </c>
      <c r="J92" s="36" t="str">
        <f>E24</f>
        <v>Ing. Josef Jágr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113</v>
      </c>
      <c r="D94" s="198"/>
      <c r="E94" s="198"/>
      <c r="F94" s="198"/>
      <c r="G94" s="198"/>
      <c r="H94" s="198"/>
      <c r="I94" s="199"/>
      <c r="J94" s="200" t="s">
        <v>114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115</v>
      </c>
      <c r="D96" s="40"/>
      <c r="E96" s="40"/>
      <c r="F96" s="40"/>
      <c r="G96" s="40"/>
      <c r="H96" s="40"/>
      <c r="I96" s="15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202"/>
      <c r="C97" s="203"/>
      <c r="D97" s="204" t="s">
        <v>117</v>
      </c>
      <c r="E97" s="205"/>
      <c r="F97" s="205"/>
      <c r="G97" s="205"/>
      <c r="H97" s="205"/>
      <c r="I97" s="206"/>
      <c r="J97" s="207">
        <f>J121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118</v>
      </c>
      <c r="E98" s="211"/>
      <c r="F98" s="211"/>
      <c r="G98" s="211"/>
      <c r="H98" s="211"/>
      <c r="I98" s="212"/>
      <c r="J98" s="213">
        <f>J122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124</v>
      </c>
      <c r="E99" s="211"/>
      <c r="F99" s="211"/>
      <c r="G99" s="211"/>
      <c r="H99" s="211"/>
      <c r="I99" s="212"/>
      <c r="J99" s="213">
        <f>J181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9"/>
      <c r="C100" s="133"/>
      <c r="D100" s="210" t="s">
        <v>125</v>
      </c>
      <c r="E100" s="211"/>
      <c r="F100" s="211"/>
      <c r="G100" s="211"/>
      <c r="H100" s="211"/>
      <c r="I100" s="212"/>
      <c r="J100" s="213">
        <f>J186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5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92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95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127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96" t="str">
        <f>E7</f>
        <v>Dlouhá Strouha, Kvasiny, rekonstrukce koryta, ř. km 4,735 - 4,885</v>
      </c>
      <c r="F110" s="32"/>
      <c r="G110" s="32"/>
      <c r="H110" s="32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110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20170051 K - Kácení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21</v>
      </c>
      <c r="D114" s="40"/>
      <c r="E114" s="40"/>
      <c r="F114" s="27" t="str">
        <f>F12</f>
        <v>k.ú. Kvasiny</v>
      </c>
      <c r="G114" s="40"/>
      <c r="H114" s="40"/>
      <c r="I114" s="156" t="s">
        <v>23</v>
      </c>
      <c r="J114" s="79" t="str">
        <f>IF(J12="","",J12)</f>
        <v>19. 9. 2019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25</v>
      </c>
      <c r="D116" s="40"/>
      <c r="E116" s="40"/>
      <c r="F116" s="27" t="str">
        <f>E15</f>
        <v>Povodí Labe, státní podnik</v>
      </c>
      <c r="G116" s="40"/>
      <c r="H116" s="40"/>
      <c r="I116" s="156" t="s">
        <v>31</v>
      </c>
      <c r="J116" s="36" t="str">
        <f>E21</f>
        <v>ŠINDLAR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29</v>
      </c>
      <c r="D117" s="40"/>
      <c r="E117" s="40"/>
      <c r="F117" s="27" t="str">
        <f>IF(E18="","",E18)</f>
        <v>Vyplň údaj</v>
      </c>
      <c r="G117" s="40"/>
      <c r="H117" s="40"/>
      <c r="I117" s="156" t="s">
        <v>34</v>
      </c>
      <c r="J117" s="36" t="str">
        <f>E24</f>
        <v>Ing. Josef Jágr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5"/>
      <c r="B119" s="216"/>
      <c r="C119" s="217" t="s">
        <v>128</v>
      </c>
      <c r="D119" s="218" t="s">
        <v>63</v>
      </c>
      <c r="E119" s="218" t="s">
        <v>59</v>
      </c>
      <c r="F119" s="218" t="s">
        <v>60</v>
      </c>
      <c r="G119" s="218" t="s">
        <v>129</v>
      </c>
      <c r="H119" s="218" t="s">
        <v>130</v>
      </c>
      <c r="I119" s="219" t="s">
        <v>131</v>
      </c>
      <c r="J119" s="218" t="s">
        <v>114</v>
      </c>
      <c r="K119" s="220" t="s">
        <v>132</v>
      </c>
      <c r="L119" s="221"/>
      <c r="M119" s="100" t="s">
        <v>1</v>
      </c>
      <c r="N119" s="101" t="s">
        <v>42</v>
      </c>
      <c r="O119" s="101" t="s">
        <v>133</v>
      </c>
      <c r="P119" s="101" t="s">
        <v>134</v>
      </c>
      <c r="Q119" s="101" t="s">
        <v>135</v>
      </c>
      <c r="R119" s="101" t="s">
        <v>136</v>
      </c>
      <c r="S119" s="101" t="s">
        <v>137</v>
      </c>
      <c r="T119" s="102" t="s">
        <v>138</v>
      </c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</row>
    <row r="120" spans="1:63" s="2" customFormat="1" ht="22.8" customHeight="1">
      <c r="A120" s="38"/>
      <c r="B120" s="39"/>
      <c r="C120" s="107" t="s">
        <v>139</v>
      </c>
      <c r="D120" s="40"/>
      <c r="E120" s="40"/>
      <c r="F120" s="40"/>
      <c r="G120" s="40"/>
      <c r="H120" s="40"/>
      <c r="I120" s="154"/>
      <c r="J120" s="222">
        <f>BK120</f>
        <v>0</v>
      </c>
      <c r="K120" s="40"/>
      <c r="L120" s="44"/>
      <c r="M120" s="103"/>
      <c r="N120" s="223"/>
      <c r="O120" s="104"/>
      <c r="P120" s="224">
        <f>P121</f>
        <v>0</v>
      </c>
      <c r="Q120" s="104"/>
      <c r="R120" s="224">
        <f>R121</f>
        <v>0.0013454260000000003</v>
      </c>
      <c r="S120" s="104"/>
      <c r="T120" s="225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77</v>
      </c>
      <c r="AU120" s="17" t="s">
        <v>116</v>
      </c>
      <c r="BK120" s="226">
        <f>BK121</f>
        <v>0</v>
      </c>
    </row>
    <row r="121" spans="1:63" s="12" customFormat="1" ht="25.9" customHeight="1">
      <c r="A121" s="12"/>
      <c r="B121" s="227"/>
      <c r="C121" s="228"/>
      <c r="D121" s="229" t="s">
        <v>77</v>
      </c>
      <c r="E121" s="230" t="s">
        <v>140</v>
      </c>
      <c r="F121" s="230" t="s">
        <v>141</v>
      </c>
      <c r="G121" s="228"/>
      <c r="H121" s="228"/>
      <c r="I121" s="231"/>
      <c r="J121" s="232">
        <f>BK121</f>
        <v>0</v>
      </c>
      <c r="K121" s="228"/>
      <c r="L121" s="233"/>
      <c r="M121" s="234"/>
      <c r="N121" s="235"/>
      <c r="O121" s="235"/>
      <c r="P121" s="236">
        <f>P122+P181+P186</f>
        <v>0</v>
      </c>
      <c r="Q121" s="235"/>
      <c r="R121" s="236">
        <f>R122+R181+R186</f>
        <v>0.0013454260000000003</v>
      </c>
      <c r="S121" s="235"/>
      <c r="T121" s="237">
        <f>T122+T181+T186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8" t="s">
        <v>86</v>
      </c>
      <c r="AT121" s="239" t="s">
        <v>77</v>
      </c>
      <c r="AU121" s="239" t="s">
        <v>78</v>
      </c>
      <c r="AY121" s="238" t="s">
        <v>142</v>
      </c>
      <c r="BK121" s="240">
        <f>BK122+BK181+BK186</f>
        <v>0</v>
      </c>
    </row>
    <row r="122" spans="1:63" s="12" customFormat="1" ht="22.8" customHeight="1">
      <c r="A122" s="12"/>
      <c r="B122" s="227"/>
      <c r="C122" s="228"/>
      <c r="D122" s="229" t="s">
        <v>77</v>
      </c>
      <c r="E122" s="241" t="s">
        <v>86</v>
      </c>
      <c r="F122" s="241" t="s">
        <v>143</v>
      </c>
      <c r="G122" s="228"/>
      <c r="H122" s="228"/>
      <c r="I122" s="231"/>
      <c r="J122" s="242">
        <f>BK122</f>
        <v>0</v>
      </c>
      <c r="K122" s="228"/>
      <c r="L122" s="233"/>
      <c r="M122" s="234"/>
      <c r="N122" s="235"/>
      <c r="O122" s="235"/>
      <c r="P122" s="236">
        <f>SUM(P123:P180)</f>
        <v>0</v>
      </c>
      <c r="Q122" s="235"/>
      <c r="R122" s="236">
        <f>SUM(R123:R180)</f>
        <v>0.0013454260000000003</v>
      </c>
      <c r="S122" s="235"/>
      <c r="T122" s="237">
        <f>SUM(T123:T180)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8" t="s">
        <v>86</v>
      </c>
      <c r="AT122" s="239" t="s">
        <v>77</v>
      </c>
      <c r="AU122" s="239" t="s">
        <v>86</v>
      </c>
      <c r="AY122" s="238" t="s">
        <v>142</v>
      </c>
      <c r="BK122" s="240">
        <f>SUM(BK123:BK180)</f>
        <v>0</v>
      </c>
    </row>
    <row r="123" spans="1:65" s="2" customFormat="1" ht="36" customHeight="1">
      <c r="A123" s="38"/>
      <c r="B123" s="39"/>
      <c r="C123" s="243" t="s">
        <v>86</v>
      </c>
      <c r="D123" s="243" t="s">
        <v>144</v>
      </c>
      <c r="E123" s="244" t="s">
        <v>890</v>
      </c>
      <c r="F123" s="245" t="s">
        <v>891</v>
      </c>
      <c r="G123" s="246" t="s">
        <v>292</v>
      </c>
      <c r="H123" s="247">
        <v>450</v>
      </c>
      <c r="I123" s="248"/>
      <c r="J123" s="249">
        <f>ROUND(I123*H123,2)</f>
        <v>0</v>
      </c>
      <c r="K123" s="245" t="s">
        <v>148</v>
      </c>
      <c r="L123" s="44"/>
      <c r="M123" s="250" t="s">
        <v>1</v>
      </c>
      <c r="N123" s="251" t="s">
        <v>43</v>
      </c>
      <c r="O123" s="91"/>
      <c r="P123" s="252">
        <f>O123*H123</f>
        <v>0</v>
      </c>
      <c r="Q123" s="252">
        <v>0</v>
      </c>
      <c r="R123" s="252">
        <f>Q123*H123</f>
        <v>0</v>
      </c>
      <c r="S123" s="252">
        <v>0</v>
      </c>
      <c r="T123" s="253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4" t="s">
        <v>149</v>
      </c>
      <c r="AT123" s="254" t="s">
        <v>144</v>
      </c>
      <c r="AU123" s="254" t="s">
        <v>89</v>
      </c>
      <c r="AY123" s="17" t="s">
        <v>142</v>
      </c>
      <c r="BE123" s="255">
        <f>IF(N123="základní",J123,0)</f>
        <v>0</v>
      </c>
      <c r="BF123" s="255">
        <f>IF(N123="snížená",J123,0)</f>
        <v>0</v>
      </c>
      <c r="BG123" s="255">
        <f>IF(N123="zákl. přenesená",J123,0)</f>
        <v>0</v>
      </c>
      <c r="BH123" s="255">
        <f>IF(N123="sníž. přenesená",J123,0)</f>
        <v>0</v>
      </c>
      <c r="BI123" s="255">
        <f>IF(N123="nulová",J123,0)</f>
        <v>0</v>
      </c>
      <c r="BJ123" s="17" t="s">
        <v>86</v>
      </c>
      <c r="BK123" s="255">
        <f>ROUND(I123*H123,2)</f>
        <v>0</v>
      </c>
      <c r="BL123" s="17" t="s">
        <v>149</v>
      </c>
      <c r="BM123" s="254" t="s">
        <v>892</v>
      </c>
    </row>
    <row r="124" spans="1:51" s="13" customFormat="1" ht="12">
      <c r="A124" s="13"/>
      <c r="B124" s="256"/>
      <c r="C124" s="257"/>
      <c r="D124" s="258" t="s">
        <v>151</v>
      </c>
      <c r="E124" s="259" t="s">
        <v>1</v>
      </c>
      <c r="F124" s="260" t="s">
        <v>893</v>
      </c>
      <c r="G124" s="257"/>
      <c r="H124" s="261">
        <v>450</v>
      </c>
      <c r="I124" s="262"/>
      <c r="J124" s="257"/>
      <c r="K124" s="257"/>
      <c r="L124" s="263"/>
      <c r="M124" s="264"/>
      <c r="N124" s="265"/>
      <c r="O124" s="265"/>
      <c r="P124" s="265"/>
      <c r="Q124" s="265"/>
      <c r="R124" s="265"/>
      <c r="S124" s="265"/>
      <c r="T124" s="26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7" t="s">
        <v>151</v>
      </c>
      <c r="AU124" s="267" t="s">
        <v>89</v>
      </c>
      <c r="AV124" s="13" t="s">
        <v>89</v>
      </c>
      <c r="AW124" s="13" t="s">
        <v>33</v>
      </c>
      <c r="AX124" s="13" t="s">
        <v>78</v>
      </c>
      <c r="AY124" s="267" t="s">
        <v>142</v>
      </c>
    </row>
    <row r="125" spans="1:51" s="15" customFormat="1" ht="12">
      <c r="A125" s="15"/>
      <c r="B125" s="278"/>
      <c r="C125" s="279"/>
      <c r="D125" s="258" t="s">
        <v>151</v>
      </c>
      <c r="E125" s="280" t="s">
        <v>894</v>
      </c>
      <c r="F125" s="281" t="s">
        <v>180</v>
      </c>
      <c r="G125" s="279"/>
      <c r="H125" s="282">
        <v>450</v>
      </c>
      <c r="I125" s="283"/>
      <c r="J125" s="279"/>
      <c r="K125" s="279"/>
      <c r="L125" s="284"/>
      <c r="M125" s="285"/>
      <c r="N125" s="286"/>
      <c r="O125" s="286"/>
      <c r="P125" s="286"/>
      <c r="Q125" s="286"/>
      <c r="R125" s="286"/>
      <c r="S125" s="286"/>
      <c r="T125" s="287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88" t="s">
        <v>151</v>
      </c>
      <c r="AU125" s="288" t="s">
        <v>89</v>
      </c>
      <c r="AV125" s="15" t="s">
        <v>149</v>
      </c>
      <c r="AW125" s="15" t="s">
        <v>33</v>
      </c>
      <c r="AX125" s="15" t="s">
        <v>86</v>
      </c>
      <c r="AY125" s="288" t="s">
        <v>142</v>
      </c>
    </row>
    <row r="126" spans="1:65" s="2" customFormat="1" ht="36" customHeight="1">
      <c r="A126" s="38"/>
      <c r="B126" s="39"/>
      <c r="C126" s="243" t="s">
        <v>89</v>
      </c>
      <c r="D126" s="243" t="s">
        <v>144</v>
      </c>
      <c r="E126" s="244" t="s">
        <v>895</v>
      </c>
      <c r="F126" s="245" t="s">
        <v>896</v>
      </c>
      <c r="G126" s="246" t="s">
        <v>286</v>
      </c>
      <c r="H126" s="247">
        <v>13</v>
      </c>
      <c r="I126" s="248"/>
      <c r="J126" s="249">
        <f>ROUND(I126*H126,2)</f>
        <v>0</v>
      </c>
      <c r="K126" s="245" t="s">
        <v>148</v>
      </c>
      <c r="L126" s="44"/>
      <c r="M126" s="250" t="s">
        <v>1</v>
      </c>
      <c r="N126" s="251" t="s">
        <v>43</v>
      </c>
      <c r="O126" s="91"/>
      <c r="P126" s="252">
        <f>O126*H126</f>
        <v>0</v>
      </c>
      <c r="Q126" s="252">
        <v>0</v>
      </c>
      <c r="R126" s="252">
        <f>Q126*H126</f>
        <v>0</v>
      </c>
      <c r="S126" s="252">
        <v>0</v>
      </c>
      <c r="T126" s="253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4" t="s">
        <v>149</v>
      </c>
      <c r="AT126" s="254" t="s">
        <v>144</v>
      </c>
      <c r="AU126" s="254" t="s">
        <v>89</v>
      </c>
      <c r="AY126" s="17" t="s">
        <v>142</v>
      </c>
      <c r="BE126" s="255">
        <f>IF(N126="základní",J126,0)</f>
        <v>0</v>
      </c>
      <c r="BF126" s="255">
        <f>IF(N126="snížená",J126,0)</f>
        <v>0</v>
      </c>
      <c r="BG126" s="255">
        <f>IF(N126="zákl. přenesená",J126,0)</f>
        <v>0</v>
      </c>
      <c r="BH126" s="255">
        <f>IF(N126="sníž. přenesená",J126,0)</f>
        <v>0</v>
      </c>
      <c r="BI126" s="255">
        <f>IF(N126="nulová",J126,0)</f>
        <v>0</v>
      </c>
      <c r="BJ126" s="17" t="s">
        <v>86</v>
      </c>
      <c r="BK126" s="255">
        <f>ROUND(I126*H126,2)</f>
        <v>0</v>
      </c>
      <c r="BL126" s="17" t="s">
        <v>149</v>
      </c>
      <c r="BM126" s="254" t="s">
        <v>897</v>
      </c>
    </row>
    <row r="127" spans="1:51" s="13" customFormat="1" ht="12">
      <c r="A127" s="13"/>
      <c r="B127" s="256"/>
      <c r="C127" s="257"/>
      <c r="D127" s="258" t="s">
        <v>151</v>
      </c>
      <c r="E127" s="259" t="s">
        <v>1</v>
      </c>
      <c r="F127" s="260" t="s">
        <v>898</v>
      </c>
      <c r="G127" s="257"/>
      <c r="H127" s="261">
        <v>13</v>
      </c>
      <c r="I127" s="262"/>
      <c r="J127" s="257"/>
      <c r="K127" s="257"/>
      <c r="L127" s="263"/>
      <c r="M127" s="264"/>
      <c r="N127" s="265"/>
      <c r="O127" s="265"/>
      <c r="P127" s="265"/>
      <c r="Q127" s="265"/>
      <c r="R127" s="265"/>
      <c r="S127" s="265"/>
      <c r="T127" s="26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7" t="s">
        <v>151</v>
      </c>
      <c r="AU127" s="267" t="s">
        <v>89</v>
      </c>
      <c r="AV127" s="13" t="s">
        <v>89</v>
      </c>
      <c r="AW127" s="13" t="s">
        <v>33</v>
      </c>
      <c r="AX127" s="13" t="s">
        <v>86</v>
      </c>
      <c r="AY127" s="267" t="s">
        <v>142</v>
      </c>
    </row>
    <row r="128" spans="1:65" s="2" customFormat="1" ht="36" customHeight="1">
      <c r="A128" s="38"/>
      <c r="B128" s="39"/>
      <c r="C128" s="243" t="s">
        <v>159</v>
      </c>
      <c r="D128" s="243" t="s">
        <v>144</v>
      </c>
      <c r="E128" s="244" t="s">
        <v>899</v>
      </c>
      <c r="F128" s="245" t="s">
        <v>900</v>
      </c>
      <c r="G128" s="246" t="s">
        <v>286</v>
      </c>
      <c r="H128" s="247">
        <v>14</v>
      </c>
      <c r="I128" s="248"/>
      <c r="J128" s="249">
        <f>ROUND(I128*H128,2)</f>
        <v>0</v>
      </c>
      <c r="K128" s="245" t="s">
        <v>148</v>
      </c>
      <c r="L128" s="44"/>
      <c r="M128" s="250" t="s">
        <v>1</v>
      </c>
      <c r="N128" s="251" t="s">
        <v>43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149</v>
      </c>
      <c r="AT128" s="254" t="s">
        <v>144</v>
      </c>
      <c r="AU128" s="254" t="s">
        <v>89</v>
      </c>
      <c r="AY128" s="17" t="s">
        <v>142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86</v>
      </c>
      <c r="BK128" s="255">
        <f>ROUND(I128*H128,2)</f>
        <v>0</v>
      </c>
      <c r="BL128" s="17" t="s">
        <v>149</v>
      </c>
      <c r="BM128" s="254" t="s">
        <v>901</v>
      </c>
    </row>
    <row r="129" spans="1:51" s="13" customFormat="1" ht="12">
      <c r="A129" s="13"/>
      <c r="B129" s="256"/>
      <c r="C129" s="257"/>
      <c r="D129" s="258" t="s">
        <v>151</v>
      </c>
      <c r="E129" s="259" t="s">
        <v>1</v>
      </c>
      <c r="F129" s="260" t="s">
        <v>902</v>
      </c>
      <c r="G129" s="257"/>
      <c r="H129" s="261">
        <v>14</v>
      </c>
      <c r="I129" s="262"/>
      <c r="J129" s="257"/>
      <c r="K129" s="257"/>
      <c r="L129" s="263"/>
      <c r="M129" s="264"/>
      <c r="N129" s="265"/>
      <c r="O129" s="265"/>
      <c r="P129" s="265"/>
      <c r="Q129" s="265"/>
      <c r="R129" s="265"/>
      <c r="S129" s="265"/>
      <c r="T129" s="26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7" t="s">
        <v>151</v>
      </c>
      <c r="AU129" s="267" t="s">
        <v>89</v>
      </c>
      <c r="AV129" s="13" t="s">
        <v>89</v>
      </c>
      <c r="AW129" s="13" t="s">
        <v>33</v>
      </c>
      <c r="AX129" s="13" t="s">
        <v>86</v>
      </c>
      <c r="AY129" s="267" t="s">
        <v>142</v>
      </c>
    </row>
    <row r="130" spans="1:65" s="2" customFormat="1" ht="36" customHeight="1">
      <c r="A130" s="38"/>
      <c r="B130" s="39"/>
      <c r="C130" s="243" t="s">
        <v>149</v>
      </c>
      <c r="D130" s="243" t="s">
        <v>144</v>
      </c>
      <c r="E130" s="244" t="s">
        <v>903</v>
      </c>
      <c r="F130" s="245" t="s">
        <v>904</v>
      </c>
      <c r="G130" s="246" t="s">
        <v>286</v>
      </c>
      <c r="H130" s="247">
        <v>6</v>
      </c>
      <c r="I130" s="248"/>
      <c r="J130" s="249">
        <f>ROUND(I130*H130,2)</f>
        <v>0</v>
      </c>
      <c r="K130" s="245" t="s">
        <v>148</v>
      </c>
      <c r="L130" s="44"/>
      <c r="M130" s="250" t="s">
        <v>1</v>
      </c>
      <c r="N130" s="251" t="s">
        <v>43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149</v>
      </c>
      <c r="AT130" s="254" t="s">
        <v>144</v>
      </c>
      <c r="AU130" s="254" t="s">
        <v>89</v>
      </c>
      <c r="AY130" s="17" t="s">
        <v>142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86</v>
      </c>
      <c r="BK130" s="255">
        <f>ROUND(I130*H130,2)</f>
        <v>0</v>
      </c>
      <c r="BL130" s="17" t="s">
        <v>149</v>
      </c>
      <c r="BM130" s="254" t="s">
        <v>905</v>
      </c>
    </row>
    <row r="131" spans="1:51" s="13" customFormat="1" ht="12">
      <c r="A131" s="13"/>
      <c r="B131" s="256"/>
      <c r="C131" s="257"/>
      <c r="D131" s="258" t="s">
        <v>151</v>
      </c>
      <c r="E131" s="259" t="s">
        <v>1</v>
      </c>
      <c r="F131" s="260" t="s">
        <v>906</v>
      </c>
      <c r="G131" s="257"/>
      <c r="H131" s="261">
        <v>6</v>
      </c>
      <c r="I131" s="262"/>
      <c r="J131" s="257"/>
      <c r="K131" s="257"/>
      <c r="L131" s="263"/>
      <c r="M131" s="264"/>
      <c r="N131" s="265"/>
      <c r="O131" s="265"/>
      <c r="P131" s="265"/>
      <c r="Q131" s="265"/>
      <c r="R131" s="265"/>
      <c r="S131" s="265"/>
      <c r="T131" s="26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7" t="s">
        <v>151</v>
      </c>
      <c r="AU131" s="267" t="s">
        <v>89</v>
      </c>
      <c r="AV131" s="13" t="s">
        <v>89</v>
      </c>
      <c r="AW131" s="13" t="s">
        <v>33</v>
      </c>
      <c r="AX131" s="13" t="s">
        <v>86</v>
      </c>
      <c r="AY131" s="267" t="s">
        <v>142</v>
      </c>
    </row>
    <row r="132" spans="1:65" s="2" customFormat="1" ht="36" customHeight="1">
      <c r="A132" s="38"/>
      <c r="B132" s="39"/>
      <c r="C132" s="243" t="s">
        <v>169</v>
      </c>
      <c r="D132" s="243" t="s">
        <v>144</v>
      </c>
      <c r="E132" s="244" t="s">
        <v>907</v>
      </c>
      <c r="F132" s="245" t="s">
        <v>908</v>
      </c>
      <c r="G132" s="246" t="s">
        <v>286</v>
      </c>
      <c r="H132" s="247">
        <v>2</v>
      </c>
      <c r="I132" s="248"/>
      <c r="J132" s="249">
        <f>ROUND(I132*H132,2)</f>
        <v>0</v>
      </c>
      <c r="K132" s="245" t="s">
        <v>148</v>
      </c>
      <c r="L132" s="44"/>
      <c r="M132" s="250" t="s">
        <v>1</v>
      </c>
      <c r="N132" s="251" t="s">
        <v>43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149</v>
      </c>
      <c r="AT132" s="254" t="s">
        <v>144</v>
      </c>
      <c r="AU132" s="254" t="s">
        <v>89</v>
      </c>
      <c r="AY132" s="17" t="s">
        <v>142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86</v>
      </c>
      <c r="BK132" s="255">
        <f>ROUND(I132*H132,2)</f>
        <v>0</v>
      </c>
      <c r="BL132" s="17" t="s">
        <v>149</v>
      </c>
      <c r="BM132" s="254" t="s">
        <v>909</v>
      </c>
    </row>
    <row r="133" spans="1:51" s="13" customFormat="1" ht="12">
      <c r="A133" s="13"/>
      <c r="B133" s="256"/>
      <c r="C133" s="257"/>
      <c r="D133" s="258" t="s">
        <v>151</v>
      </c>
      <c r="E133" s="259" t="s">
        <v>1</v>
      </c>
      <c r="F133" s="260" t="s">
        <v>910</v>
      </c>
      <c r="G133" s="257"/>
      <c r="H133" s="261">
        <v>2</v>
      </c>
      <c r="I133" s="262"/>
      <c r="J133" s="257"/>
      <c r="K133" s="257"/>
      <c r="L133" s="263"/>
      <c r="M133" s="264"/>
      <c r="N133" s="265"/>
      <c r="O133" s="265"/>
      <c r="P133" s="265"/>
      <c r="Q133" s="265"/>
      <c r="R133" s="265"/>
      <c r="S133" s="265"/>
      <c r="T133" s="26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7" t="s">
        <v>151</v>
      </c>
      <c r="AU133" s="267" t="s">
        <v>89</v>
      </c>
      <c r="AV133" s="13" t="s">
        <v>89</v>
      </c>
      <c r="AW133" s="13" t="s">
        <v>33</v>
      </c>
      <c r="AX133" s="13" t="s">
        <v>86</v>
      </c>
      <c r="AY133" s="267" t="s">
        <v>142</v>
      </c>
    </row>
    <row r="134" spans="1:65" s="2" customFormat="1" ht="36" customHeight="1">
      <c r="A134" s="38"/>
      <c r="B134" s="39"/>
      <c r="C134" s="243" t="s">
        <v>175</v>
      </c>
      <c r="D134" s="243" t="s">
        <v>144</v>
      </c>
      <c r="E134" s="244" t="s">
        <v>911</v>
      </c>
      <c r="F134" s="245" t="s">
        <v>912</v>
      </c>
      <c r="G134" s="246" t="s">
        <v>286</v>
      </c>
      <c r="H134" s="247">
        <v>1</v>
      </c>
      <c r="I134" s="248"/>
      <c r="J134" s="249">
        <f>ROUND(I134*H134,2)</f>
        <v>0</v>
      </c>
      <c r="K134" s="245" t="s">
        <v>148</v>
      </c>
      <c r="L134" s="44"/>
      <c r="M134" s="250" t="s">
        <v>1</v>
      </c>
      <c r="N134" s="251" t="s">
        <v>43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149</v>
      </c>
      <c r="AT134" s="254" t="s">
        <v>144</v>
      </c>
      <c r="AU134" s="254" t="s">
        <v>89</v>
      </c>
      <c r="AY134" s="17" t="s">
        <v>142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86</v>
      </c>
      <c r="BK134" s="255">
        <f>ROUND(I134*H134,2)</f>
        <v>0</v>
      </c>
      <c r="BL134" s="17" t="s">
        <v>149</v>
      </c>
      <c r="BM134" s="254" t="s">
        <v>913</v>
      </c>
    </row>
    <row r="135" spans="1:51" s="13" customFormat="1" ht="12">
      <c r="A135" s="13"/>
      <c r="B135" s="256"/>
      <c r="C135" s="257"/>
      <c r="D135" s="258" t="s">
        <v>151</v>
      </c>
      <c r="E135" s="259" t="s">
        <v>1</v>
      </c>
      <c r="F135" s="260" t="s">
        <v>914</v>
      </c>
      <c r="G135" s="257"/>
      <c r="H135" s="261">
        <v>1</v>
      </c>
      <c r="I135" s="262"/>
      <c r="J135" s="257"/>
      <c r="K135" s="257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151</v>
      </c>
      <c r="AU135" s="267" t="s">
        <v>89</v>
      </c>
      <c r="AV135" s="13" t="s">
        <v>89</v>
      </c>
      <c r="AW135" s="13" t="s">
        <v>33</v>
      </c>
      <c r="AX135" s="13" t="s">
        <v>86</v>
      </c>
      <c r="AY135" s="267" t="s">
        <v>142</v>
      </c>
    </row>
    <row r="136" spans="1:65" s="2" customFormat="1" ht="24" customHeight="1">
      <c r="A136" s="38"/>
      <c r="B136" s="39"/>
      <c r="C136" s="243" t="s">
        <v>181</v>
      </c>
      <c r="D136" s="243" t="s">
        <v>144</v>
      </c>
      <c r="E136" s="244" t="s">
        <v>915</v>
      </c>
      <c r="F136" s="245" t="s">
        <v>916</v>
      </c>
      <c r="G136" s="246" t="s">
        <v>917</v>
      </c>
      <c r="H136" s="247">
        <v>36</v>
      </c>
      <c r="I136" s="248"/>
      <c r="J136" s="249">
        <f>ROUND(I136*H136,2)</f>
        <v>0</v>
      </c>
      <c r="K136" s="245" t="s">
        <v>1</v>
      </c>
      <c r="L136" s="44"/>
      <c r="M136" s="250" t="s">
        <v>1</v>
      </c>
      <c r="N136" s="251" t="s">
        <v>43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149</v>
      </c>
      <c r="AT136" s="254" t="s">
        <v>144</v>
      </c>
      <c r="AU136" s="254" t="s">
        <v>89</v>
      </c>
      <c r="AY136" s="17" t="s">
        <v>142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86</v>
      </c>
      <c r="BK136" s="255">
        <f>ROUND(I136*H136,2)</f>
        <v>0</v>
      </c>
      <c r="BL136" s="17" t="s">
        <v>149</v>
      </c>
      <c r="BM136" s="254" t="s">
        <v>918</v>
      </c>
    </row>
    <row r="137" spans="1:51" s="13" customFormat="1" ht="12">
      <c r="A137" s="13"/>
      <c r="B137" s="256"/>
      <c r="C137" s="257"/>
      <c r="D137" s="258" t="s">
        <v>151</v>
      </c>
      <c r="E137" s="259" t="s">
        <v>1</v>
      </c>
      <c r="F137" s="260" t="s">
        <v>919</v>
      </c>
      <c r="G137" s="257"/>
      <c r="H137" s="261">
        <v>36</v>
      </c>
      <c r="I137" s="262"/>
      <c r="J137" s="257"/>
      <c r="K137" s="257"/>
      <c r="L137" s="263"/>
      <c r="M137" s="264"/>
      <c r="N137" s="265"/>
      <c r="O137" s="265"/>
      <c r="P137" s="265"/>
      <c r="Q137" s="265"/>
      <c r="R137" s="265"/>
      <c r="S137" s="265"/>
      <c r="T137" s="26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7" t="s">
        <v>151</v>
      </c>
      <c r="AU137" s="267" t="s">
        <v>89</v>
      </c>
      <c r="AV137" s="13" t="s">
        <v>89</v>
      </c>
      <c r="AW137" s="13" t="s">
        <v>33</v>
      </c>
      <c r="AX137" s="13" t="s">
        <v>86</v>
      </c>
      <c r="AY137" s="267" t="s">
        <v>142</v>
      </c>
    </row>
    <row r="138" spans="1:65" s="2" customFormat="1" ht="36" customHeight="1">
      <c r="A138" s="38"/>
      <c r="B138" s="39"/>
      <c r="C138" s="243" t="s">
        <v>186</v>
      </c>
      <c r="D138" s="243" t="s">
        <v>144</v>
      </c>
      <c r="E138" s="244" t="s">
        <v>920</v>
      </c>
      <c r="F138" s="245" t="s">
        <v>921</v>
      </c>
      <c r="G138" s="246" t="s">
        <v>286</v>
      </c>
      <c r="H138" s="247">
        <v>9</v>
      </c>
      <c r="I138" s="248"/>
      <c r="J138" s="249">
        <f>ROUND(I138*H138,2)</f>
        <v>0</v>
      </c>
      <c r="K138" s="245" t="s">
        <v>148</v>
      </c>
      <c r="L138" s="44"/>
      <c r="M138" s="250" t="s">
        <v>1</v>
      </c>
      <c r="N138" s="251" t="s">
        <v>43</v>
      </c>
      <c r="O138" s="91"/>
      <c r="P138" s="252">
        <f>O138*H138</f>
        <v>0</v>
      </c>
      <c r="Q138" s="252">
        <v>4.6394E-05</v>
      </c>
      <c r="R138" s="252">
        <f>Q138*H138</f>
        <v>0.00041754600000000003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149</v>
      </c>
      <c r="AT138" s="254" t="s">
        <v>144</v>
      </c>
      <c r="AU138" s="254" t="s">
        <v>89</v>
      </c>
      <c r="AY138" s="17" t="s">
        <v>142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86</v>
      </c>
      <c r="BK138" s="255">
        <f>ROUND(I138*H138,2)</f>
        <v>0</v>
      </c>
      <c r="BL138" s="17" t="s">
        <v>149</v>
      </c>
      <c r="BM138" s="254" t="s">
        <v>922</v>
      </c>
    </row>
    <row r="139" spans="1:51" s="13" customFormat="1" ht="12">
      <c r="A139" s="13"/>
      <c r="B139" s="256"/>
      <c r="C139" s="257"/>
      <c r="D139" s="258" t="s">
        <v>151</v>
      </c>
      <c r="E139" s="259" t="s">
        <v>1</v>
      </c>
      <c r="F139" s="260" t="s">
        <v>923</v>
      </c>
      <c r="G139" s="257"/>
      <c r="H139" s="261">
        <v>9</v>
      </c>
      <c r="I139" s="262"/>
      <c r="J139" s="257"/>
      <c r="K139" s="257"/>
      <c r="L139" s="263"/>
      <c r="M139" s="264"/>
      <c r="N139" s="265"/>
      <c r="O139" s="265"/>
      <c r="P139" s="265"/>
      <c r="Q139" s="265"/>
      <c r="R139" s="265"/>
      <c r="S139" s="265"/>
      <c r="T139" s="26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7" t="s">
        <v>151</v>
      </c>
      <c r="AU139" s="267" t="s">
        <v>89</v>
      </c>
      <c r="AV139" s="13" t="s">
        <v>89</v>
      </c>
      <c r="AW139" s="13" t="s">
        <v>33</v>
      </c>
      <c r="AX139" s="13" t="s">
        <v>78</v>
      </c>
      <c r="AY139" s="267" t="s">
        <v>142</v>
      </c>
    </row>
    <row r="140" spans="1:51" s="15" customFormat="1" ht="12">
      <c r="A140" s="15"/>
      <c r="B140" s="278"/>
      <c r="C140" s="279"/>
      <c r="D140" s="258" t="s">
        <v>151</v>
      </c>
      <c r="E140" s="280" t="s">
        <v>1</v>
      </c>
      <c r="F140" s="281" t="s">
        <v>180</v>
      </c>
      <c r="G140" s="279"/>
      <c r="H140" s="282">
        <v>9</v>
      </c>
      <c r="I140" s="283"/>
      <c r="J140" s="279"/>
      <c r="K140" s="279"/>
      <c r="L140" s="284"/>
      <c r="M140" s="285"/>
      <c r="N140" s="286"/>
      <c r="O140" s="286"/>
      <c r="P140" s="286"/>
      <c r="Q140" s="286"/>
      <c r="R140" s="286"/>
      <c r="S140" s="286"/>
      <c r="T140" s="28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88" t="s">
        <v>151</v>
      </c>
      <c r="AU140" s="288" t="s">
        <v>89</v>
      </c>
      <c r="AV140" s="15" t="s">
        <v>149</v>
      </c>
      <c r="AW140" s="15" t="s">
        <v>33</v>
      </c>
      <c r="AX140" s="15" t="s">
        <v>86</v>
      </c>
      <c r="AY140" s="288" t="s">
        <v>142</v>
      </c>
    </row>
    <row r="141" spans="1:65" s="2" customFormat="1" ht="36" customHeight="1">
      <c r="A141" s="38"/>
      <c r="B141" s="39"/>
      <c r="C141" s="243" t="s">
        <v>191</v>
      </c>
      <c r="D141" s="243" t="s">
        <v>144</v>
      </c>
      <c r="E141" s="244" t="s">
        <v>924</v>
      </c>
      <c r="F141" s="245" t="s">
        <v>925</v>
      </c>
      <c r="G141" s="246" t="s">
        <v>286</v>
      </c>
      <c r="H141" s="247">
        <v>10</v>
      </c>
      <c r="I141" s="248"/>
      <c r="J141" s="249">
        <f>ROUND(I141*H141,2)</f>
        <v>0</v>
      </c>
      <c r="K141" s="245" t="s">
        <v>148</v>
      </c>
      <c r="L141" s="44"/>
      <c r="M141" s="250" t="s">
        <v>1</v>
      </c>
      <c r="N141" s="251" t="s">
        <v>43</v>
      </c>
      <c r="O141" s="91"/>
      <c r="P141" s="252">
        <f>O141*H141</f>
        <v>0</v>
      </c>
      <c r="Q141" s="252">
        <v>4.6394E-05</v>
      </c>
      <c r="R141" s="252">
        <f>Q141*H141</f>
        <v>0.00046394000000000003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149</v>
      </c>
      <c r="AT141" s="254" t="s">
        <v>144</v>
      </c>
      <c r="AU141" s="254" t="s">
        <v>89</v>
      </c>
      <c r="AY141" s="17" t="s">
        <v>142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86</v>
      </c>
      <c r="BK141" s="255">
        <f>ROUND(I141*H141,2)</f>
        <v>0</v>
      </c>
      <c r="BL141" s="17" t="s">
        <v>149</v>
      </c>
      <c r="BM141" s="254" t="s">
        <v>926</v>
      </c>
    </row>
    <row r="142" spans="1:51" s="13" customFormat="1" ht="12">
      <c r="A142" s="13"/>
      <c r="B142" s="256"/>
      <c r="C142" s="257"/>
      <c r="D142" s="258" t="s">
        <v>151</v>
      </c>
      <c r="E142" s="259" t="s">
        <v>1</v>
      </c>
      <c r="F142" s="260" t="s">
        <v>927</v>
      </c>
      <c r="G142" s="257"/>
      <c r="H142" s="261">
        <v>10</v>
      </c>
      <c r="I142" s="262"/>
      <c r="J142" s="257"/>
      <c r="K142" s="257"/>
      <c r="L142" s="263"/>
      <c r="M142" s="264"/>
      <c r="N142" s="265"/>
      <c r="O142" s="265"/>
      <c r="P142" s="265"/>
      <c r="Q142" s="265"/>
      <c r="R142" s="265"/>
      <c r="S142" s="265"/>
      <c r="T142" s="26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7" t="s">
        <v>151</v>
      </c>
      <c r="AU142" s="267" t="s">
        <v>89</v>
      </c>
      <c r="AV142" s="13" t="s">
        <v>89</v>
      </c>
      <c r="AW142" s="13" t="s">
        <v>33</v>
      </c>
      <c r="AX142" s="13" t="s">
        <v>86</v>
      </c>
      <c r="AY142" s="267" t="s">
        <v>142</v>
      </c>
    </row>
    <row r="143" spans="1:65" s="2" customFormat="1" ht="36" customHeight="1">
      <c r="A143" s="38"/>
      <c r="B143" s="39"/>
      <c r="C143" s="243" t="s">
        <v>196</v>
      </c>
      <c r="D143" s="243" t="s">
        <v>144</v>
      </c>
      <c r="E143" s="244" t="s">
        <v>928</v>
      </c>
      <c r="F143" s="245" t="s">
        <v>929</v>
      </c>
      <c r="G143" s="246" t="s">
        <v>286</v>
      </c>
      <c r="H143" s="247">
        <v>4</v>
      </c>
      <c r="I143" s="248"/>
      <c r="J143" s="249">
        <f>ROUND(I143*H143,2)</f>
        <v>0</v>
      </c>
      <c r="K143" s="245" t="s">
        <v>148</v>
      </c>
      <c r="L143" s="44"/>
      <c r="M143" s="250" t="s">
        <v>1</v>
      </c>
      <c r="N143" s="251" t="s">
        <v>43</v>
      </c>
      <c r="O143" s="91"/>
      <c r="P143" s="252">
        <f>O143*H143</f>
        <v>0</v>
      </c>
      <c r="Q143" s="252">
        <v>9.2788E-05</v>
      </c>
      <c r="R143" s="252">
        <f>Q143*H143</f>
        <v>0.000371152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149</v>
      </c>
      <c r="AT143" s="254" t="s">
        <v>144</v>
      </c>
      <c r="AU143" s="254" t="s">
        <v>89</v>
      </c>
      <c r="AY143" s="17" t="s">
        <v>142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86</v>
      </c>
      <c r="BK143" s="255">
        <f>ROUND(I143*H143,2)</f>
        <v>0</v>
      </c>
      <c r="BL143" s="17" t="s">
        <v>149</v>
      </c>
      <c r="BM143" s="254" t="s">
        <v>930</v>
      </c>
    </row>
    <row r="144" spans="1:51" s="13" customFormat="1" ht="12">
      <c r="A144" s="13"/>
      <c r="B144" s="256"/>
      <c r="C144" s="257"/>
      <c r="D144" s="258" t="s">
        <v>151</v>
      </c>
      <c r="E144" s="259" t="s">
        <v>1</v>
      </c>
      <c r="F144" s="260" t="s">
        <v>931</v>
      </c>
      <c r="G144" s="257"/>
      <c r="H144" s="261">
        <v>4</v>
      </c>
      <c r="I144" s="262"/>
      <c r="J144" s="257"/>
      <c r="K144" s="257"/>
      <c r="L144" s="263"/>
      <c r="M144" s="264"/>
      <c r="N144" s="265"/>
      <c r="O144" s="265"/>
      <c r="P144" s="265"/>
      <c r="Q144" s="265"/>
      <c r="R144" s="265"/>
      <c r="S144" s="265"/>
      <c r="T144" s="26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7" t="s">
        <v>151</v>
      </c>
      <c r="AU144" s="267" t="s">
        <v>89</v>
      </c>
      <c r="AV144" s="13" t="s">
        <v>89</v>
      </c>
      <c r="AW144" s="13" t="s">
        <v>33</v>
      </c>
      <c r="AX144" s="13" t="s">
        <v>78</v>
      </c>
      <c r="AY144" s="267" t="s">
        <v>142</v>
      </c>
    </row>
    <row r="145" spans="1:51" s="15" customFormat="1" ht="12">
      <c r="A145" s="15"/>
      <c r="B145" s="278"/>
      <c r="C145" s="279"/>
      <c r="D145" s="258" t="s">
        <v>151</v>
      </c>
      <c r="E145" s="280" t="s">
        <v>1</v>
      </c>
      <c r="F145" s="281" t="s">
        <v>180</v>
      </c>
      <c r="G145" s="279"/>
      <c r="H145" s="282">
        <v>4</v>
      </c>
      <c r="I145" s="283"/>
      <c r="J145" s="279"/>
      <c r="K145" s="279"/>
      <c r="L145" s="284"/>
      <c r="M145" s="285"/>
      <c r="N145" s="286"/>
      <c r="O145" s="286"/>
      <c r="P145" s="286"/>
      <c r="Q145" s="286"/>
      <c r="R145" s="286"/>
      <c r="S145" s="286"/>
      <c r="T145" s="287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88" t="s">
        <v>151</v>
      </c>
      <c r="AU145" s="288" t="s">
        <v>89</v>
      </c>
      <c r="AV145" s="15" t="s">
        <v>149</v>
      </c>
      <c r="AW145" s="15" t="s">
        <v>33</v>
      </c>
      <c r="AX145" s="15" t="s">
        <v>86</v>
      </c>
      <c r="AY145" s="288" t="s">
        <v>142</v>
      </c>
    </row>
    <row r="146" spans="1:65" s="2" customFormat="1" ht="36" customHeight="1">
      <c r="A146" s="38"/>
      <c r="B146" s="39"/>
      <c r="C146" s="243" t="s">
        <v>201</v>
      </c>
      <c r="D146" s="243" t="s">
        <v>144</v>
      </c>
      <c r="E146" s="244" t="s">
        <v>932</v>
      </c>
      <c r="F146" s="245" t="s">
        <v>933</v>
      </c>
      <c r="G146" s="246" t="s">
        <v>286</v>
      </c>
      <c r="H146" s="247">
        <v>1</v>
      </c>
      <c r="I146" s="248"/>
      <c r="J146" s="249">
        <f>ROUND(I146*H146,2)</f>
        <v>0</v>
      </c>
      <c r="K146" s="245" t="s">
        <v>148</v>
      </c>
      <c r="L146" s="44"/>
      <c r="M146" s="250" t="s">
        <v>1</v>
      </c>
      <c r="N146" s="251" t="s">
        <v>43</v>
      </c>
      <c r="O146" s="91"/>
      <c r="P146" s="252">
        <f>O146*H146</f>
        <v>0</v>
      </c>
      <c r="Q146" s="252">
        <v>9.2788E-05</v>
      </c>
      <c r="R146" s="252">
        <f>Q146*H146</f>
        <v>9.2788E-05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149</v>
      </c>
      <c r="AT146" s="254" t="s">
        <v>144</v>
      </c>
      <c r="AU146" s="254" t="s">
        <v>89</v>
      </c>
      <c r="AY146" s="17" t="s">
        <v>142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86</v>
      </c>
      <c r="BK146" s="255">
        <f>ROUND(I146*H146,2)</f>
        <v>0</v>
      </c>
      <c r="BL146" s="17" t="s">
        <v>149</v>
      </c>
      <c r="BM146" s="254" t="s">
        <v>934</v>
      </c>
    </row>
    <row r="147" spans="1:51" s="13" customFormat="1" ht="12">
      <c r="A147" s="13"/>
      <c r="B147" s="256"/>
      <c r="C147" s="257"/>
      <c r="D147" s="258" t="s">
        <v>151</v>
      </c>
      <c r="E147" s="259" t="s">
        <v>1</v>
      </c>
      <c r="F147" s="260" t="s">
        <v>935</v>
      </c>
      <c r="G147" s="257"/>
      <c r="H147" s="261">
        <v>1</v>
      </c>
      <c r="I147" s="262"/>
      <c r="J147" s="257"/>
      <c r="K147" s="257"/>
      <c r="L147" s="263"/>
      <c r="M147" s="264"/>
      <c r="N147" s="265"/>
      <c r="O147" s="265"/>
      <c r="P147" s="265"/>
      <c r="Q147" s="265"/>
      <c r="R147" s="265"/>
      <c r="S147" s="265"/>
      <c r="T147" s="26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7" t="s">
        <v>151</v>
      </c>
      <c r="AU147" s="267" t="s">
        <v>89</v>
      </c>
      <c r="AV147" s="13" t="s">
        <v>89</v>
      </c>
      <c r="AW147" s="13" t="s">
        <v>33</v>
      </c>
      <c r="AX147" s="13" t="s">
        <v>86</v>
      </c>
      <c r="AY147" s="267" t="s">
        <v>142</v>
      </c>
    </row>
    <row r="148" spans="1:65" s="2" customFormat="1" ht="24" customHeight="1">
      <c r="A148" s="38"/>
      <c r="B148" s="39"/>
      <c r="C148" s="243" t="s">
        <v>207</v>
      </c>
      <c r="D148" s="243" t="s">
        <v>144</v>
      </c>
      <c r="E148" s="244" t="s">
        <v>936</v>
      </c>
      <c r="F148" s="245" t="s">
        <v>937</v>
      </c>
      <c r="G148" s="246" t="s">
        <v>292</v>
      </c>
      <c r="H148" s="247">
        <v>3.423</v>
      </c>
      <c r="I148" s="248"/>
      <c r="J148" s="249">
        <f>ROUND(I148*H148,2)</f>
        <v>0</v>
      </c>
      <c r="K148" s="245" t="s">
        <v>148</v>
      </c>
      <c r="L148" s="44"/>
      <c r="M148" s="250" t="s">
        <v>1</v>
      </c>
      <c r="N148" s="251" t="s">
        <v>43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149</v>
      </c>
      <c r="AT148" s="254" t="s">
        <v>144</v>
      </c>
      <c r="AU148" s="254" t="s">
        <v>89</v>
      </c>
      <c r="AY148" s="17" t="s">
        <v>142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86</v>
      </c>
      <c r="BK148" s="255">
        <f>ROUND(I148*H148,2)</f>
        <v>0</v>
      </c>
      <c r="BL148" s="17" t="s">
        <v>149</v>
      </c>
      <c r="BM148" s="254" t="s">
        <v>938</v>
      </c>
    </row>
    <row r="149" spans="1:51" s="13" customFormat="1" ht="12">
      <c r="A149" s="13"/>
      <c r="B149" s="256"/>
      <c r="C149" s="257"/>
      <c r="D149" s="258" t="s">
        <v>151</v>
      </c>
      <c r="E149" s="259" t="s">
        <v>1</v>
      </c>
      <c r="F149" s="260" t="s">
        <v>939</v>
      </c>
      <c r="G149" s="257"/>
      <c r="H149" s="261">
        <v>0.283</v>
      </c>
      <c r="I149" s="262"/>
      <c r="J149" s="257"/>
      <c r="K149" s="257"/>
      <c r="L149" s="263"/>
      <c r="M149" s="264"/>
      <c r="N149" s="265"/>
      <c r="O149" s="265"/>
      <c r="P149" s="265"/>
      <c r="Q149" s="265"/>
      <c r="R149" s="265"/>
      <c r="S149" s="265"/>
      <c r="T149" s="26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151</v>
      </c>
      <c r="AU149" s="267" t="s">
        <v>89</v>
      </c>
      <c r="AV149" s="13" t="s">
        <v>89</v>
      </c>
      <c r="AW149" s="13" t="s">
        <v>33</v>
      </c>
      <c r="AX149" s="13" t="s">
        <v>78</v>
      </c>
      <c r="AY149" s="267" t="s">
        <v>142</v>
      </c>
    </row>
    <row r="150" spans="1:51" s="13" customFormat="1" ht="12">
      <c r="A150" s="13"/>
      <c r="B150" s="256"/>
      <c r="C150" s="257"/>
      <c r="D150" s="258" t="s">
        <v>151</v>
      </c>
      <c r="E150" s="259" t="s">
        <v>1</v>
      </c>
      <c r="F150" s="260" t="s">
        <v>940</v>
      </c>
      <c r="G150" s="257"/>
      <c r="H150" s="261">
        <v>0.785</v>
      </c>
      <c r="I150" s="262"/>
      <c r="J150" s="257"/>
      <c r="K150" s="257"/>
      <c r="L150" s="263"/>
      <c r="M150" s="264"/>
      <c r="N150" s="265"/>
      <c r="O150" s="265"/>
      <c r="P150" s="265"/>
      <c r="Q150" s="265"/>
      <c r="R150" s="265"/>
      <c r="S150" s="265"/>
      <c r="T150" s="26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7" t="s">
        <v>151</v>
      </c>
      <c r="AU150" s="267" t="s">
        <v>89</v>
      </c>
      <c r="AV150" s="13" t="s">
        <v>89</v>
      </c>
      <c r="AW150" s="13" t="s">
        <v>33</v>
      </c>
      <c r="AX150" s="13" t="s">
        <v>78</v>
      </c>
      <c r="AY150" s="267" t="s">
        <v>142</v>
      </c>
    </row>
    <row r="151" spans="1:51" s="13" customFormat="1" ht="12">
      <c r="A151" s="13"/>
      <c r="B151" s="256"/>
      <c r="C151" s="257"/>
      <c r="D151" s="258" t="s">
        <v>151</v>
      </c>
      <c r="E151" s="259" t="s">
        <v>1</v>
      </c>
      <c r="F151" s="260" t="s">
        <v>941</v>
      </c>
      <c r="G151" s="257"/>
      <c r="H151" s="261">
        <v>0.769</v>
      </c>
      <c r="I151" s="262"/>
      <c r="J151" s="257"/>
      <c r="K151" s="257"/>
      <c r="L151" s="263"/>
      <c r="M151" s="264"/>
      <c r="N151" s="265"/>
      <c r="O151" s="265"/>
      <c r="P151" s="265"/>
      <c r="Q151" s="265"/>
      <c r="R151" s="265"/>
      <c r="S151" s="265"/>
      <c r="T151" s="26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7" t="s">
        <v>151</v>
      </c>
      <c r="AU151" s="267" t="s">
        <v>89</v>
      </c>
      <c r="AV151" s="13" t="s">
        <v>89</v>
      </c>
      <c r="AW151" s="13" t="s">
        <v>33</v>
      </c>
      <c r="AX151" s="13" t="s">
        <v>78</v>
      </c>
      <c r="AY151" s="267" t="s">
        <v>142</v>
      </c>
    </row>
    <row r="152" spans="1:51" s="13" customFormat="1" ht="12">
      <c r="A152" s="13"/>
      <c r="B152" s="256"/>
      <c r="C152" s="257"/>
      <c r="D152" s="258" t="s">
        <v>151</v>
      </c>
      <c r="E152" s="259" t="s">
        <v>1</v>
      </c>
      <c r="F152" s="260" t="s">
        <v>942</v>
      </c>
      <c r="G152" s="257"/>
      <c r="H152" s="261">
        <v>0.636</v>
      </c>
      <c r="I152" s="262"/>
      <c r="J152" s="257"/>
      <c r="K152" s="257"/>
      <c r="L152" s="263"/>
      <c r="M152" s="264"/>
      <c r="N152" s="265"/>
      <c r="O152" s="265"/>
      <c r="P152" s="265"/>
      <c r="Q152" s="265"/>
      <c r="R152" s="265"/>
      <c r="S152" s="265"/>
      <c r="T152" s="26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7" t="s">
        <v>151</v>
      </c>
      <c r="AU152" s="267" t="s">
        <v>89</v>
      </c>
      <c r="AV152" s="13" t="s">
        <v>89</v>
      </c>
      <c r="AW152" s="13" t="s">
        <v>33</v>
      </c>
      <c r="AX152" s="13" t="s">
        <v>78</v>
      </c>
      <c r="AY152" s="267" t="s">
        <v>142</v>
      </c>
    </row>
    <row r="153" spans="1:51" s="13" customFormat="1" ht="12">
      <c r="A153" s="13"/>
      <c r="B153" s="256"/>
      <c r="C153" s="257"/>
      <c r="D153" s="258" t="s">
        <v>151</v>
      </c>
      <c r="E153" s="259" t="s">
        <v>1</v>
      </c>
      <c r="F153" s="260" t="s">
        <v>943</v>
      </c>
      <c r="G153" s="257"/>
      <c r="H153" s="261">
        <v>0.95</v>
      </c>
      <c r="I153" s="262"/>
      <c r="J153" s="257"/>
      <c r="K153" s="257"/>
      <c r="L153" s="263"/>
      <c r="M153" s="264"/>
      <c r="N153" s="265"/>
      <c r="O153" s="265"/>
      <c r="P153" s="265"/>
      <c r="Q153" s="265"/>
      <c r="R153" s="265"/>
      <c r="S153" s="265"/>
      <c r="T153" s="26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7" t="s">
        <v>151</v>
      </c>
      <c r="AU153" s="267" t="s">
        <v>89</v>
      </c>
      <c r="AV153" s="13" t="s">
        <v>89</v>
      </c>
      <c r="AW153" s="13" t="s">
        <v>33</v>
      </c>
      <c r="AX153" s="13" t="s">
        <v>78</v>
      </c>
      <c r="AY153" s="267" t="s">
        <v>142</v>
      </c>
    </row>
    <row r="154" spans="1:51" s="15" customFormat="1" ht="12">
      <c r="A154" s="15"/>
      <c r="B154" s="278"/>
      <c r="C154" s="279"/>
      <c r="D154" s="258" t="s">
        <v>151</v>
      </c>
      <c r="E154" s="280" t="s">
        <v>882</v>
      </c>
      <c r="F154" s="281" t="s">
        <v>180</v>
      </c>
      <c r="G154" s="279"/>
      <c r="H154" s="282">
        <v>3.423</v>
      </c>
      <c r="I154" s="283"/>
      <c r="J154" s="279"/>
      <c r="K154" s="279"/>
      <c r="L154" s="284"/>
      <c r="M154" s="285"/>
      <c r="N154" s="286"/>
      <c r="O154" s="286"/>
      <c r="P154" s="286"/>
      <c r="Q154" s="286"/>
      <c r="R154" s="286"/>
      <c r="S154" s="286"/>
      <c r="T154" s="287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8" t="s">
        <v>151</v>
      </c>
      <c r="AU154" s="288" t="s">
        <v>89</v>
      </c>
      <c r="AV154" s="15" t="s">
        <v>149</v>
      </c>
      <c r="AW154" s="15" t="s">
        <v>33</v>
      </c>
      <c r="AX154" s="15" t="s">
        <v>86</v>
      </c>
      <c r="AY154" s="288" t="s">
        <v>142</v>
      </c>
    </row>
    <row r="155" spans="1:65" s="2" customFormat="1" ht="24" customHeight="1">
      <c r="A155" s="38"/>
      <c r="B155" s="39"/>
      <c r="C155" s="243" t="s">
        <v>212</v>
      </c>
      <c r="D155" s="243" t="s">
        <v>144</v>
      </c>
      <c r="E155" s="244" t="s">
        <v>944</v>
      </c>
      <c r="F155" s="245" t="s">
        <v>945</v>
      </c>
      <c r="G155" s="246" t="s">
        <v>292</v>
      </c>
      <c r="H155" s="247">
        <v>3.423</v>
      </c>
      <c r="I155" s="248"/>
      <c r="J155" s="249">
        <f>ROUND(I155*H155,2)</f>
        <v>0</v>
      </c>
      <c r="K155" s="245" t="s">
        <v>148</v>
      </c>
      <c r="L155" s="44"/>
      <c r="M155" s="250" t="s">
        <v>1</v>
      </c>
      <c r="N155" s="251" t="s">
        <v>43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149</v>
      </c>
      <c r="AT155" s="254" t="s">
        <v>144</v>
      </c>
      <c r="AU155" s="254" t="s">
        <v>89</v>
      </c>
      <c r="AY155" s="17" t="s">
        <v>142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86</v>
      </c>
      <c r="BK155" s="255">
        <f>ROUND(I155*H155,2)</f>
        <v>0</v>
      </c>
      <c r="BL155" s="17" t="s">
        <v>149</v>
      </c>
      <c r="BM155" s="254" t="s">
        <v>946</v>
      </c>
    </row>
    <row r="156" spans="1:51" s="13" customFormat="1" ht="12">
      <c r="A156" s="13"/>
      <c r="B156" s="256"/>
      <c r="C156" s="257"/>
      <c r="D156" s="258" t="s">
        <v>151</v>
      </c>
      <c r="E156" s="259" t="s">
        <v>1</v>
      </c>
      <c r="F156" s="260" t="s">
        <v>947</v>
      </c>
      <c r="G156" s="257"/>
      <c r="H156" s="261">
        <v>3.423</v>
      </c>
      <c r="I156" s="262"/>
      <c r="J156" s="257"/>
      <c r="K156" s="257"/>
      <c r="L156" s="263"/>
      <c r="M156" s="264"/>
      <c r="N156" s="265"/>
      <c r="O156" s="265"/>
      <c r="P156" s="265"/>
      <c r="Q156" s="265"/>
      <c r="R156" s="265"/>
      <c r="S156" s="265"/>
      <c r="T156" s="26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7" t="s">
        <v>151</v>
      </c>
      <c r="AU156" s="267" t="s">
        <v>89</v>
      </c>
      <c r="AV156" s="13" t="s">
        <v>89</v>
      </c>
      <c r="AW156" s="13" t="s">
        <v>33</v>
      </c>
      <c r="AX156" s="13" t="s">
        <v>86</v>
      </c>
      <c r="AY156" s="267" t="s">
        <v>142</v>
      </c>
    </row>
    <row r="157" spans="1:65" s="2" customFormat="1" ht="48" customHeight="1">
      <c r="A157" s="38"/>
      <c r="B157" s="39"/>
      <c r="C157" s="243" t="s">
        <v>217</v>
      </c>
      <c r="D157" s="243" t="s">
        <v>144</v>
      </c>
      <c r="E157" s="244" t="s">
        <v>948</v>
      </c>
      <c r="F157" s="245" t="s">
        <v>949</v>
      </c>
      <c r="G157" s="246" t="s">
        <v>286</v>
      </c>
      <c r="H157" s="247">
        <v>13</v>
      </c>
      <c r="I157" s="248"/>
      <c r="J157" s="249">
        <f>ROUND(I157*H157,2)</f>
        <v>0</v>
      </c>
      <c r="K157" s="245" t="s">
        <v>148</v>
      </c>
      <c r="L157" s="44"/>
      <c r="M157" s="250" t="s">
        <v>1</v>
      </c>
      <c r="N157" s="251" t="s">
        <v>43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149</v>
      </c>
      <c r="AT157" s="254" t="s">
        <v>144</v>
      </c>
      <c r="AU157" s="254" t="s">
        <v>89</v>
      </c>
      <c r="AY157" s="17" t="s">
        <v>142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86</v>
      </c>
      <c r="BK157" s="255">
        <f>ROUND(I157*H157,2)</f>
        <v>0</v>
      </c>
      <c r="BL157" s="17" t="s">
        <v>149</v>
      </c>
      <c r="BM157" s="254" t="s">
        <v>950</v>
      </c>
    </row>
    <row r="158" spans="1:51" s="13" customFormat="1" ht="12">
      <c r="A158" s="13"/>
      <c r="B158" s="256"/>
      <c r="C158" s="257"/>
      <c r="D158" s="258" t="s">
        <v>151</v>
      </c>
      <c r="E158" s="259" t="s">
        <v>1</v>
      </c>
      <c r="F158" s="260" t="s">
        <v>951</v>
      </c>
      <c r="G158" s="257"/>
      <c r="H158" s="261">
        <v>13</v>
      </c>
      <c r="I158" s="262"/>
      <c r="J158" s="257"/>
      <c r="K158" s="257"/>
      <c r="L158" s="263"/>
      <c r="M158" s="264"/>
      <c r="N158" s="265"/>
      <c r="O158" s="265"/>
      <c r="P158" s="265"/>
      <c r="Q158" s="265"/>
      <c r="R158" s="265"/>
      <c r="S158" s="265"/>
      <c r="T158" s="26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7" t="s">
        <v>151</v>
      </c>
      <c r="AU158" s="267" t="s">
        <v>89</v>
      </c>
      <c r="AV158" s="13" t="s">
        <v>89</v>
      </c>
      <c r="AW158" s="13" t="s">
        <v>33</v>
      </c>
      <c r="AX158" s="13" t="s">
        <v>86</v>
      </c>
      <c r="AY158" s="267" t="s">
        <v>142</v>
      </c>
    </row>
    <row r="159" spans="1:65" s="2" customFormat="1" ht="48" customHeight="1">
      <c r="A159" s="38"/>
      <c r="B159" s="39"/>
      <c r="C159" s="243" t="s">
        <v>8</v>
      </c>
      <c r="D159" s="243" t="s">
        <v>144</v>
      </c>
      <c r="E159" s="244" t="s">
        <v>952</v>
      </c>
      <c r="F159" s="245" t="s">
        <v>953</v>
      </c>
      <c r="G159" s="246" t="s">
        <v>286</v>
      </c>
      <c r="H159" s="247">
        <v>14</v>
      </c>
      <c r="I159" s="248"/>
      <c r="J159" s="249">
        <f>ROUND(I159*H159,2)</f>
        <v>0</v>
      </c>
      <c r="K159" s="245" t="s">
        <v>148</v>
      </c>
      <c r="L159" s="44"/>
      <c r="M159" s="250" t="s">
        <v>1</v>
      </c>
      <c r="N159" s="251" t="s">
        <v>43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149</v>
      </c>
      <c r="AT159" s="254" t="s">
        <v>144</v>
      </c>
      <c r="AU159" s="254" t="s">
        <v>89</v>
      </c>
      <c r="AY159" s="17" t="s">
        <v>142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86</v>
      </c>
      <c r="BK159" s="255">
        <f>ROUND(I159*H159,2)</f>
        <v>0</v>
      </c>
      <c r="BL159" s="17" t="s">
        <v>149</v>
      </c>
      <c r="BM159" s="254" t="s">
        <v>954</v>
      </c>
    </row>
    <row r="160" spans="1:51" s="13" customFormat="1" ht="12">
      <c r="A160" s="13"/>
      <c r="B160" s="256"/>
      <c r="C160" s="257"/>
      <c r="D160" s="258" t="s">
        <v>151</v>
      </c>
      <c r="E160" s="259" t="s">
        <v>1</v>
      </c>
      <c r="F160" s="260" t="s">
        <v>955</v>
      </c>
      <c r="G160" s="257"/>
      <c r="H160" s="261">
        <v>14</v>
      </c>
      <c r="I160" s="262"/>
      <c r="J160" s="257"/>
      <c r="K160" s="257"/>
      <c r="L160" s="263"/>
      <c r="M160" s="264"/>
      <c r="N160" s="265"/>
      <c r="O160" s="265"/>
      <c r="P160" s="265"/>
      <c r="Q160" s="265"/>
      <c r="R160" s="265"/>
      <c r="S160" s="265"/>
      <c r="T160" s="26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7" t="s">
        <v>151</v>
      </c>
      <c r="AU160" s="267" t="s">
        <v>89</v>
      </c>
      <c r="AV160" s="13" t="s">
        <v>89</v>
      </c>
      <c r="AW160" s="13" t="s">
        <v>33</v>
      </c>
      <c r="AX160" s="13" t="s">
        <v>86</v>
      </c>
      <c r="AY160" s="267" t="s">
        <v>142</v>
      </c>
    </row>
    <row r="161" spans="1:65" s="2" customFormat="1" ht="48" customHeight="1">
      <c r="A161" s="38"/>
      <c r="B161" s="39"/>
      <c r="C161" s="243" t="s">
        <v>230</v>
      </c>
      <c r="D161" s="243" t="s">
        <v>144</v>
      </c>
      <c r="E161" s="244" t="s">
        <v>956</v>
      </c>
      <c r="F161" s="245" t="s">
        <v>957</v>
      </c>
      <c r="G161" s="246" t="s">
        <v>286</v>
      </c>
      <c r="H161" s="247">
        <v>6</v>
      </c>
      <c r="I161" s="248"/>
      <c r="J161" s="249">
        <f>ROUND(I161*H161,2)</f>
        <v>0</v>
      </c>
      <c r="K161" s="245" t="s">
        <v>148</v>
      </c>
      <c r="L161" s="44"/>
      <c r="M161" s="250" t="s">
        <v>1</v>
      </c>
      <c r="N161" s="251" t="s">
        <v>43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149</v>
      </c>
      <c r="AT161" s="254" t="s">
        <v>144</v>
      </c>
      <c r="AU161" s="254" t="s">
        <v>89</v>
      </c>
      <c r="AY161" s="17" t="s">
        <v>142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86</v>
      </c>
      <c r="BK161" s="255">
        <f>ROUND(I161*H161,2)</f>
        <v>0</v>
      </c>
      <c r="BL161" s="17" t="s">
        <v>149</v>
      </c>
      <c r="BM161" s="254" t="s">
        <v>958</v>
      </c>
    </row>
    <row r="162" spans="1:51" s="13" customFormat="1" ht="12">
      <c r="A162" s="13"/>
      <c r="B162" s="256"/>
      <c r="C162" s="257"/>
      <c r="D162" s="258" t="s">
        <v>151</v>
      </c>
      <c r="E162" s="259" t="s">
        <v>1</v>
      </c>
      <c r="F162" s="260" t="s">
        <v>959</v>
      </c>
      <c r="G162" s="257"/>
      <c r="H162" s="261">
        <v>6</v>
      </c>
      <c r="I162" s="262"/>
      <c r="J162" s="257"/>
      <c r="K162" s="257"/>
      <c r="L162" s="263"/>
      <c r="M162" s="264"/>
      <c r="N162" s="265"/>
      <c r="O162" s="265"/>
      <c r="P162" s="265"/>
      <c r="Q162" s="265"/>
      <c r="R162" s="265"/>
      <c r="S162" s="265"/>
      <c r="T162" s="26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7" t="s">
        <v>151</v>
      </c>
      <c r="AU162" s="267" t="s">
        <v>89</v>
      </c>
      <c r="AV162" s="13" t="s">
        <v>89</v>
      </c>
      <c r="AW162" s="13" t="s">
        <v>33</v>
      </c>
      <c r="AX162" s="13" t="s">
        <v>86</v>
      </c>
      <c r="AY162" s="267" t="s">
        <v>142</v>
      </c>
    </row>
    <row r="163" spans="1:65" s="2" customFormat="1" ht="48" customHeight="1">
      <c r="A163" s="38"/>
      <c r="B163" s="39"/>
      <c r="C163" s="243" t="s">
        <v>236</v>
      </c>
      <c r="D163" s="243" t="s">
        <v>144</v>
      </c>
      <c r="E163" s="244" t="s">
        <v>960</v>
      </c>
      <c r="F163" s="245" t="s">
        <v>961</v>
      </c>
      <c r="G163" s="246" t="s">
        <v>286</v>
      </c>
      <c r="H163" s="247">
        <v>2</v>
      </c>
      <c r="I163" s="248"/>
      <c r="J163" s="249">
        <f>ROUND(I163*H163,2)</f>
        <v>0</v>
      </c>
      <c r="K163" s="245" t="s">
        <v>148</v>
      </c>
      <c r="L163" s="44"/>
      <c r="M163" s="250" t="s">
        <v>1</v>
      </c>
      <c r="N163" s="251" t="s">
        <v>43</v>
      </c>
      <c r="O163" s="91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149</v>
      </c>
      <c r="AT163" s="254" t="s">
        <v>144</v>
      </c>
      <c r="AU163" s="254" t="s">
        <v>89</v>
      </c>
      <c r="AY163" s="17" t="s">
        <v>142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86</v>
      </c>
      <c r="BK163" s="255">
        <f>ROUND(I163*H163,2)</f>
        <v>0</v>
      </c>
      <c r="BL163" s="17" t="s">
        <v>149</v>
      </c>
      <c r="BM163" s="254" t="s">
        <v>962</v>
      </c>
    </row>
    <row r="164" spans="1:51" s="13" customFormat="1" ht="12">
      <c r="A164" s="13"/>
      <c r="B164" s="256"/>
      <c r="C164" s="257"/>
      <c r="D164" s="258" t="s">
        <v>151</v>
      </c>
      <c r="E164" s="259" t="s">
        <v>1</v>
      </c>
      <c r="F164" s="260" t="s">
        <v>963</v>
      </c>
      <c r="G164" s="257"/>
      <c r="H164" s="261">
        <v>2</v>
      </c>
      <c r="I164" s="262"/>
      <c r="J164" s="257"/>
      <c r="K164" s="257"/>
      <c r="L164" s="263"/>
      <c r="M164" s="264"/>
      <c r="N164" s="265"/>
      <c r="O164" s="265"/>
      <c r="P164" s="265"/>
      <c r="Q164" s="265"/>
      <c r="R164" s="265"/>
      <c r="S164" s="265"/>
      <c r="T164" s="26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7" t="s">
        <v>151</v>
      </c>
      <c r="AU164" s="267" t="s">
        <v>89</v>
      </c>
      <c r="AV164" s="13" t="s">
        <v>89</v>
      </c>
      <c r="AW164" s="13" t="s">
        <v>33</v>
      </c>
      <c r="AX164" s="13" t="s">
        <v>86</v>
      </c>
      <c r="AY164" s="267" t="s">
        <v>142</v>
      </c>
    </row>
    <row r="165" spans="1:65" s="2" customFormat="1" ht="48" customHeight="1">
      <c r="A165" s="38"/>
      <c r="B165" s="39"/>
      <c r="C165" s="243" t="s">
        <v>241</v>
      </c>
      <c r="D165" s="243" t="s">
        <v>144</v>
      </c>
      <c r="E165" s="244" t="s">
        <v>964</v>
      </c>
      <c r="F165" s="245" t="s">
        <v>965</v>
      </c>
      <c r="G165" s="246" t="s">
        <v>286</v>
      </c>
      <c r="H165" s="247">
        <v>1</v>
      </c>
      <c r="I165" s="248"/>
      <c r="J165" s="249">
        <f>ROUND(I165*H165,2)</f>
        <v>0</v>
      </c>
      <c r="K165" s="245" t="s">
        <v>1</v>
      </c>
      <c r="L165" s="44"/>
      <c r="M165" s="250" t="s">
        <v>1</v>
      </c>
      <c r="N165" s="251" t="s">
        <v>43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149</v>
      </c>
      <c r="AT165" s="254" t="s">
        <v>144</v>
      </c>
      <c r="AU165" s="254" t="s">
        <v>89</v>
      </c>
      <c r="AY165" s="17" t="s">
        <v>142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86</v>
      </c>
      <c r="BK165" s="255">
        <f>ROUND(I165*H165,2)</f>
        <v>0</v>
      </c>
      <c r="BL165" s="17" t="s">
        <v>149</v>
      </c>
      <c r="BM165" s="254" t="s">
        <v>966</v>
      </c>
    </row>
    <row r="166" spans="1:51" s="13" customFormat="1" ht="12">
      <c r="A166" s="13"/>
      <c r="B166" s="256"/>
      <c r="C166" s="257"/>
      <c r="D166" s="258" t="s">
        <v>151</v>
      </c>
      <c r="E166" s="259" t="s">
        <v>1</v>
      </c>
      <c r="F166" s="260" t="s">
        <v>884</v>
      </c>
      <c r="G166" s="257"/>
      <c r="H166" s="261">
        <v>1</v>
      </c>
      <c r="I166" s="262"/>
      <c r="J166" s="257"/>
      <c r="K166" s="257"/>
      <c r="L166" s="263"/>
      <c r="M166" s="264"/>
      <c r="N166" s="265"/>
      <c r="O166" s="265"/>
      <c r="P166" s="265"/>
      <c r="Q166" s="265"/>
      <c r="R166" s="265"/>
      <c r="S166" s="265"/>
      <c r="T166" s="26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7" t="s">
        <v>151</v>
      </c>
      <c r="AU166" s="267" t="s">
        <v>89</v>
      </c>
      <c r="AV166" s="13" t="s">
        <v>89</v>
      </c>
      <c r="AW166" s="13" t="s">
        <v>33</v>
      </c>
      <c r="AX166" s="13" t="s">
        <v>86</v>
      </c>
      <c r="AY166" s="267" t="s">
        <v>142</v>
      </c>
    </row>
    <row r="167" spans="1:65" s="2" customFormat="1" ht="36" customHeight="1">
      <c r="A167" s="38"/>
      <c r="B167" s="39"/>
      <c r="C167" s="243" t="s">
        <v>246</v>
      </c>
      <c r="D167" s="243" t="s">
        <v>144</v>
      </c>
      <c r="E167" s="244" t="s">
        <v>967</v>
      </c>
      <c r="F167" s="245" t="s">
        <v>968</v>
      </c>
      <c r="G167" s="246" t="s">
        <v>286</v>
      </c>
      <c r="H167" s="247">
        <v>13</v>
      </c>
      <c r="I167" s="248"/>
      <c r="J167" s="249">
        <f>ROUND(I167*H167,2)</f>
        <v>0</v>
      </c>
      <c r="K167" s="245" t="s">
        <v>148</v>
      </c>
      <c r="L167" s="44"/>
      <c r="M167" s="250" t="s">
        <v>1</v>
      </c>
      <c r="N167" s="251" t="s">
        <v>43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149</v>
      </c>
      <c r="AT167" s="254" t="s">
        <v>144</v>
      </c>
      <c r="AU167" s="254" t="s">
        <v>89</v>
      </c>
      <c r="AY167" s="17" t="s">
        <v>142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86</v>
      </c>
      <c r="BK167" s="255">
        <f>ROUND(I167*H167,2)</f>
        <v>0</v>
      </c>
      <c r="BL167" s="17" t="s">
        <v>149</v>
      </c>
      <c r="BM167" s="254" t="s">
        <v>969</v>
      </c>
    </row>
    <row r="168" spans="1:51" s="13" customFormat="1" ht="12">
      <c r="A168" s="13"/>
      <c r="B168" s="256"/>
      <c r="C168" s="257"/>
      <c r="D168" s="258" t="s">
        <v>151</v>
      </c>
      <c r="E168" s="259" t="s">
        <v>1</v>
      </c>
      <c r="F168" s="260" t="s">
        <v>970</v>
      </c>
      <c r="G168" s="257"/>
      <c r="H168" s="261">
        <v>13</v>
      </c>
      <c r="I168" s="262"/>
      <c r="J168" s="257"/>
      <c r="K168" s="257"/>
      <c r="L168" s="263"/>
      <c r="M168" s="264"/>
      <c r="N168" s="265"/>
      <c r="O168" s="265"/>
      <c r="P168" s="265"/>
      <c r="Q168" s="265"/>
      <c r="R168" s="265"/>
      <c r="S168" s="265"/>
      <c r="T168" s="26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7" t="s">
        <v>151</v>
      </c>
      <c r="AU168" s="267" t="s">
        <v>89</v>
      </c>
      <c r="AV168" s="13" t="s">
        <v>89</v>
      </c>
      <c r="AW168" s="13" t="s">
        <v>33</v>
      </c>
      <c r="AX168" s="13" t="s">
        <v>86</v>
      </c>
      <c r="AY168" s="267" t="s">
        <v>142</v>
      </c>
    </row>
    <row r="169" spans="1:65" s="2" customFormat="1" ht="36" customHeight="1">
      <c r="A169" s="38"/>
      <c r="B169" s="39"/>
      <c r="C169" s="243" t="s">
        <v>252</v>
      </c>
      <c r="D169" s="243" t="s">
        <v>144</v>
      </c>
      <c r="E169" s="244" t="s">
        <v>971</v>
      </c>
      <c r="F169" s="245" t="s">
        <v>972</v>
      </c>
      <c r="G169" s="246" t="s">
        <v>286</v>
      </c>
      <c r="H169" s="247">
        <v>14</v>
      </c>
      <c r="I169" s="248"/>
      <c r="J169" s="249">
        <f>ROUND(I169*H169,2)</f>
        <v>0</v>
      </c>
      <c r="K169" s="245" t="s">
        <v>148</v>
      </c>
      <c r="L169" s="44"/>
      <c r="M169" s="250" t="s">
        <v>1</v>
      </c>
      <c r="N169" s="251" t="s">
        <v>43</v>
      </c>
      <c r="O169" s="91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149</v>
      </c>
      <c r="AT169" s="254" t="s">
        <v>144</v>
      </c>
      <c r="AU169" s="254" t="s">
        <v>89</v>
      </c>
      <c r="AY169" s="17" t="s">
        <v>142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86</v>
      </c>
      <c r="BK169" s="255">
        <f>ROUND(I169*H169,2)</f>
        <v>0</v>
      </c>
      <c r="BL169" s="17" t="s">
        <v>149</v>
      </c>
      <c r="BM169" s="254" t="s">
        <v>973</v>
      </c>
    </row>
    <row r="170" spans="1:51" s="13" customFormat="1" ht="12">
      <c r="A170" s="13"/>
      <c r="B170" s="256"/>
      <c r="C170" s="257"/>
      <c r="D170" s="258" t="s">
        <v>151</v>
      </c>
      <c r="E170" s="259" t="s">
        <v>1</v>
      </c>
      <c r="F170" s="260" t="s">
        <v>974</v>
      </c>
      <c r="G170" s="257"/>
      <c r="H170" s="261">
        <v>14</v>
      </c>
      <c r="I170" s="262"/>
      <c r="J170" s="257"/>
      <c r="K170" s="257"/>
      <c r="L170" s="263"/>
      <c r="M170" s="264"/>
      <c r="N170" s="265"/>
      <c r="O170" s="265"/>
      <c r="P170" s="265"/>
      <c r="Q170" s="265"/>
      <c r="R170" s="265"/>
      <c r="S170" s="265"/>
      <c r="T170" s="26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7" t="s">
        <v>151</v>
      </c>
      <c r="AU170" s="267" t="s">
        <v>89</v>
      </c>
      <c r="AV170" s="13" t="s">
        <v>89</v>
      </c>
      <c r="AW170" s="13" t="s">
        <v>33</v>
      </c>
      <c r="AX170" s="13" t="s">
        <v>86</v>
      </c>
      <c r="AY170" s="267" t="s">
        <v>142</v>
      </c>
    </row>
    <row r="171" spans="1:65" s="2" customFormat="1" ht="36" customHeight="1">
      <c r="A171" s="38"/>
      <c r="B171" s="39"/>
      <c r="C171" s="243" t="s">
        <v>7</v>
      </c>
      <c r="D171" s="243" t="s">
        <v>144</v>
      </c>
      <c r="E171" s="244" t="s">
        <v>975</v>
      </c>
      <c r="F171" s="245" t="s">
        <v>976</v>
      </c>
      <c r="G171" s="246" t="s">
        <v>286</v>
      </c>
      <c r="H171" s="247">
        <v>6</v>
      </c>
      <c r="I171" s="248"/>
      <c r="J171" s="249">
        <f>ROUND(I171*H171,2)</f>
        <v>0</v>
      </c>
      <c r="K171" s="245" t="s">
        <v>148</v>
      </c>
      <c r="L171" s="44"/>
      <c r="M171" s="250" t="s">
        <v>1</v>
      </c>
      <c r="N171" s="251" t="s">
        <v>43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149</v>
      </c>
      <c r="AT171" s="254" t="s">
        <v>144</v>
      </c>
      <c r="AU171" s="254" t="s">
        <v>89</v>
      </c>
      <c r="AY171" s="17" t="s">
        <v>142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86</v>
      </c>
      <c r="BK171" s="255">
        <f>ROUND(I171*H171,2)</f>
        <v>0</v>
      </c>
      <c r="BL171" s="17" t="s">
        <v>149</v>
      </c>
      <c r="BM171" s="254" t="s">
        <v>977</v>
      </c>
    </row>
    <row r="172" spans="1:51" s="13" customFormat="1" ht="12">
      <c r="A172" s="13"/>
      <c r="B172" s="256"/>
      <c r="C172" s="257"/>
      <c r="D172" s="258" t="s">
        <v>151</v>
      </c>
      <c r="E172" s="259" t="s">
        <v>1</v>
      </c>
      <c r="F172" s="260" t="s">
        <v>978</v>
      </c>
      <c r="G172" s="257"/>
      <c r="H172" s="261">
        <v>6</v>
      </c>
      <c r="I172" s="262"/>
      <c r="J172" s="257"/>
      <c r="K172" s="257"/>
      <c r="L172" s="263"/>
      <c r="M172" s="264"/>
      <c r="N172" s="265"/>
      <c r="O172" s="265"/>
      <c r="P172" s="265"/>
      <c r="Q172" s="265"/>
      <c r="R172" s="265"/>
      <c r="S172" s="265"/>
      <c r="T172" s="26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7" t="s">
        <v>151</v>
      </c>
      <c r="AU172" s="267" t="s">
        <v>89</v>
      </c>
      <c r="AV172" s="13" t="s">
        <v>89</v>
      </c>
      <c r="AW172" s="13" t="s">
        <v>33</v>
      </c>
      <c r="AX172" s="13" t="s">
        <v>86</v>
      </c>
      <c r="AY172" s="267" t="s">
        <v>142</v>
      </c>
    </row>
    <row r="173" spans="1:65" s="2" customFormat="1" ht="36" customHeight="1">
      <c r="A173" s="38"/>
      <c r="B173" s="39"/>
      <c r="C173" s="243" t="s">
        <v>262</v>
      </c>
      <c r="D173" s="243" t="s">
        <v>144</v>
      </c>
      <c r="E173" s="244" t="s">
        <v>979</v>
      </c>
      <c r="F173" s="245" t="s">
        <v>980</v>
      </c>
      <c r="G173" s="246" t="s">
        <v>286</v>
      </c>
      <c r="H173" s="247">
        <v>2</v>
      </c>
      <c r="I173" s="248"/>
      <c r="J173" s="249">
        <f>ROUND(I173*H173,2)</f>
        <v>0</v>
      </c>
      <c r="K173" s="245" t="s">
        <v>148</v>
      </c>
      <c r="L173" s="44"/>
      <c r="M173" s="250" t="s">
        <v>1</v>
      </c>
      <c r="N173" s="251" t="s">
        <v>43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149</v>
      </c>
      <c r="AT173" s="254" t="s">
        <v>144</v>
      </c>
      <c r="AU173" s="254" t="s">
        <v>89</v>
      </c>
      <c r="AY173" s="17" t="s">
        <v>142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86</v>
      </c>
      <c r="BK173" s="255">
        <f>ROUND(I173*H173,2)</f>
        <v>0</v>
      </c>
      <c r="BL173" s="17" t="s">
        <v>149</v>
      </c>
      <c r="BM173" s="254" t="s">
        <v>981</v>
      </c>
    </row>
    <row r="174" spans="1:51" s="13" customFormat="1" ht="12">
      <c r="A174" s="13"/>
      <c r="B174" s="256"/>
      <c r="C174" s="257"/>
      <c r="D174" s="258" t="s">
        <v>151</v>
      </c>
      <c r="E174" s="259" t="s">
        <v>1</v>
      </c>
      <c r="F174" s="260" t="s">
        <v>982</v>
      </c>
      <c r="G174" s="257"/>
      <c r="H174" s="261">
        <v>2</v>
      </c>
      <c r="I174" s="262"/>
      <c r="J174" s="257"/>
      <c r="K174" s="257"/>
      <c r="L174" s="263"/>
      <c r="M174" s="264"/>
      <c r="N174" s="265"/>
      <c r="O174" s="265"/>
      <c r="P174" s="265"/>
      <c r="Q174" s="265"/>
      <c r="R174" s="265"/>
      <c r="S174" s="265"/>
      <c r="T174" s="26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7" t="s">
        <v>151</v>
      </c>
      <c r="AU174" s="267" t="s">
        <v>89</v>
      </c>
      <c r="AV174" s="13" t="s">
        <v>89</v>
      </c>
      <c r="AW174" s="13" t="s">
        <v>33</v>
      </c>
      <c r="AX174" s="13" t="s">
        <v>86</v>
      </c>
      <c r="AY174" s="267" t="s">
        <v>142</v>
      </c>
    </row>
    <row r="175" spans="1:65" s="2" customFormat="1" ht="36" customHeight="1">
      <c r="A175" s="38"/>
      <c r="B175" s="39"/>
      <c r="C175" s="243" t="s">
        <v>267</v>
      </c>
      <c r="D175" s="243" t="s">
        <v>144</v>
      </c>
      <c r="E175" s="244" t="s">
        <v>983</v>
      </c>
      <c r="F175" s="245" t="s">
        <v>984</v>
      </c>
      <c r="G175" s="246" t="s">
        <v>286</v>
      </c>
      <c r="H175" s="247">
        <v>1</v>
      </c>
      <c r="I175" s="248"/>
      <c r="J175" s="249">
        <f>ROUND(I175*H175,2)</f>
        <v>0</v>
      </c>
      <c r="K175" s="245" t="s">
        <v>1</v>
      </c>
      <c r="L175" s="44"/>
      <c r="M175" s="250" t="s">
        <v>1</v>
      </c>
      <c r="N175" s="251" t="s">
        <v>43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149</v>
      </c>
      <c r="AT175" s="254" t="s">
        <v>144</v>
      </c>
      <c r="AU175" s="254" t="s">
        <v>89</v>
      </c>
      <c r="AY175" s="17" t="s">
        <v>142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86</v>
      </c>
      <c r="BK175" s="255">
        <f>ROUND(I175*H175,2)</f>
        <v>0</v>
      </c>
      <c r="BL175" s="17" t="s">
        <v>149</v>
      </c>
      <c r="BM175" s="254" t="s">
        <v>985</v>
      </c>
    </row>
    <row r="176" spans="1:51" s="13" customFormat="1" ht="12">
      <c r="A176" s="13"/>
      <c r="B176" s="256"/>
      <c r="C176" s="257"/>
      <c r="D176" s="258" t="s">
        <v>151</v>
      </c>
      <c r="E176" s="259" t="s">
        <v>1</v>
      </c>
      <c r="F176" s="260" t="s">
        <v>884</v>
      </c>
      <c r="G176" s="257"/>
      <c r="H176" s="261">
        <v>1</v>
      </c>
      <c r="I176" s="262"/>
      <c r="J176" s="257"/>
      <c r="K176" s="257"/>
      <c r="L176" s="263"/>
      <c r="M176" s="264"/>
      <c r="N176" s="265"/>
      <c r="O176" s="265"/>
      <c r="P176" s="265"/>
      <c r="Q176" s="265"/>
      <c r="R176" s="265"/>
      <c r="S176" s="265"/>
      <c r="T176" s="26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7" t="s">
        <v>151</v>
      </c>
      <c r="AU176" s="267" t="s">
        <v>89</v>
      </c>
      <c r="AV176" s="13" t="s">
        <v>89</v>
      </c>
      <c r="AW176" s="13" t="s">
        <v>33</v>
      </c>
      <c r="AX176" s="13" t="s">
        <v>86</v>
      </c>
      <c r="AY176" s="267" t="s">
        <v>142</v>
      </c>
    </row>
    <row r="177" spans="1:65" s="2" customFormat="1" ht="16.5" customHeight="1">
      <c r="A177" s="38"/>
      <c r="B177" s="39"/>
      <c r="C177" s="243" t="s">
        <v>272</v>
      </c>
      <c r="D177" s="243" t="s">
        <v>144</v>
      </c>
      <c r="E177" s="244" t="s">
        <v>986</v>
      </c>
      <c r="F177" s="245" t="s">
        <v>987</v>
      </c>
      <c r="G177" s="246" t="s">
        <v>917</v>
      </c>
      <c r="H177" s="247">
        <v>36</v>
      </c>
      <c r="I177" s="248"/>
      <c r="J177" s="249">
        <f>ROUND(I177*H177,2)</f>
        <v>0</v>
      </c>
      <c r="K177" s="245" t="s">
        <v>1</v>
      </c>
      <c r="L177" s="44"/>
      <c r="M177" s="250" t="s">
        <v>1</v>
      </c>
      <c r="N177" s="251" t="s">
        <v>43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149</v>
      </c>
      <c r="AT177" s="254" t="s">
        <v>144</v>
      </c>
      <c r="AU177" s="254" t="s">
        <v>89</v>
      </c>
      <c r="AY177" s="17" t="s">
        <v>142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86</v>
      </c>
      <c r="BK177" s="255">
        <f>ROUND(I177*H177,2)</f>
        <v>0</v>
      </c>
      <c r="BL177" s="17" t="s">
        <v>149</v>
      </c>
      <c r="BM177" s="254" t="s">
        <v>988</v>
      </c>
    </row>
    <row r="178" spans="1:51" s="13" customFormat="1" ht="12">
      <c r="A178" s="13"/>
      <c r="B178" s="256"/>
      <c r="C178" s="257"/>
      <c r="D178" s="258" t="s">
        <v>151</v>
      </c>
      <c r="E178" s="259" t="s">
        <v>1</v>
      </c>
      <c r="F178" s="260" t="s">
        <v>919</v>
      </c>
      <c r="G178" s="257"/>
      <c r="H178" s="261">
        <v>36</v>
      </c>
      <c r="I178" s="262"/>
      <c r="J178" s="257"/>
      <c r="K178" s="257"/>
      <c r="L178" s="263"/>
      <c r="M178" s="264"/>
      <c r="N178" s="265"/>
      <c r="O178" s="265"/>
      <c r="P178" s="265"/>
      <c r="Q178" s="265"/>
      <c r="R178" s="265"/>
      <c r="S178" s="265"/>
      <c r="T178" s="26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7" t="s">
        <v>151</v>
      </c>
      <c r="AU178" s="267" t="s">
        <v>89</v>
      </c>
      <c r="AV178" s="13" t="s">
        <v>89</v>
      </c>
      <c r="AW178" s="13" t="s">
        <v>33</v>
      </c>
      <c r="AX178" s="13" t="s">
        <v>86</v>
      </c>
      <c r="AY178" s="267" t="s">
        <v>142</v>
      </c>
    </row>
    <row r="179" spans="1:65" s="2" customFormat="1" ht="24" customHeight="1">
      <c r="A179" s="38"/>
      <c r="B179" s="39"/>
      <c r="C179" s="243" t="s">
        <v>283</v>
      </c>
      <c r="D179" s="243" t="s">
        <v>144</v>
      </c>
      <c r="E179" s="244" t="s">
        <v>989</v>
      </c>
      <c r="F179" s="245" t="s">
        <v>990</v>
      </c>
      <c r="G179" s="246" t="s">
        <v>292</v>
      </c>
      <c r="H179" s="247">
        <v>3.423</v>
      </c>
      <c r="I179" s="248"/>
      <c r="J179" s="249">
        <f>ROUND(I179*H179,2)</f>
        <v>0</v>
      </c>
      <c r="K179" s="245" t="s">
        <v>148</v>
      </c>
      <c r="L179" s="44"/>
      <c r="M179" s="250" t="s">
        <v>1</v>
      </c>
      <c r="N179" s="251" t="s">
        <v>43</v>
      </c>
      <c r="O179" s="91"/>
      <c r="P179" s="252">
        <f>O179*H179</f>
        <v>0</v>
      </c>
      <c r="Q179" s="252">
        <v>0</v>
      </c>
      <c r="R179" s="252">
        <f>Q179*H179</f>
        <v>0</v>
      </c>
      <c r="S179" s="252">
        <v>0</v>
      </c>
      <c r="T179" s="25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149</v>
      </c>
      <c r="AT179" s="254" t="s">
        <v>144</v>
      </c>
      <c r="AU179" s="254" t="s">
        <v>89</v>
      </c>
      <c r="AY179" s="17" t="s">
        <v>142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86</v>
      </c>
      <c r="BK179" s="255">
        <f>ROUND(I179*H179,2)</f>
        <v>0</v>
      </c>
      <c r="BL179" s="17" t="s">
        <v>149</v>
      </c>
      <c r="BM179" s="254" t="s">
        <v>991</v>
      </c>
    </row>
    <row r="180" spans="1:51" s="13" customFormat="1" ht="12">
      <c r="A180" s="13"/>
      <c r="B180" s="256"/>
      <c r="C180" s="257"/>
      <c r="D180" s="258" t="s">
        <v>151</v>
      </c>
      <c r="E180" s="259" t="s">
        <v>1</v>
      </c>
      <c r="F180" s="260" t="s">
        <v>947</v>
      </c>
      <c r="G180" s="257"/>
      <c r="H180" s="261">
        <v>3.423</v>
      </c>
      <c r="I180" s="262"/>
      <c r="J180" s="257"/>
      <c r="K180" s="257"/>
      <c r="L180" s="263"/>
      <c r="M180" s="264"/>
      <c r="N180" s="265"/>
      <c r="O180" s="265"/>
      <c r="P180" s="265"/>
      <c r="Q180" s="265"/>
      <c r="R180" s="265"/>
      <c r="S180" s="265"/>
      <c r="T180" s="26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7" t="s">
        <v>151</v>
      </c>
      <c r="AU180" s="267" t="s">
        <v>89</v>
      </c>
      <c r="AV180" s="13" t="s">
        <v>89</v>
      </c>
      <c r="AW180" s="13" t="s">
        <v>33</v>
      </c>
      <c r="AX180" s="13" t="s">
        <v>86</v>
      </c>
      <c r="AY180" s="267" t="s">
        <v>142</v>
      </c>
    </row>
    <row r="181" spans="1:63" s="12" customFormat="1" ht="22.8" customHeight="1">
      <c r="A181" s="12"/>
      <c r="B181" s="227"/>
      <c r="C181" s="228"/>
      <c r="D181" s="229" t="s">
        <v>77</v>
      </c>
      <c r="E181" s="241" t="s">
        <v>714</v>
      </c>
      <c r="F181" s="241" t="s">
        <v>715</v>
      </c>
      <c r="G181" s="228"/>
      <c r="H181" s="228"/>
      <c r="I181" s="231"/>
      <c r="J181" s="242">
        <f>BK181</f>
        <v>0</v>
      </c>
      <c r="K181" s="228"/>
      <c r="L181" s="233"/>
      <c r="M181" s="234"/>
      <c r="N181" s="235"/>
      <c r="O181" s="235"/>
      <c r="P181" s="236">
        <f>SUM(P182:P185)</f>
        <v>0</v>
      </c>
      <c r="Q181" s="235"/>
      <c r="R181" s="236">
        <f>SUM(R182:R185)</f>
        <v>0</v>
      </c>
      <c r="S181" s="235"/>
      <c r="T181" s="237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8" t="s">
        <v>86</v>
      </c>
      <c r="AT181" s="239" t="s">
        <v>77</v>
      </c>
      <c r="AU181" s="239" t="s">
        <v>86</v>
      </c>
      <c r="AY181" s="238" t="s">
        <v>142</v>
      </c>
      <c r="BK181" s="240">
        <f>SUM(BK182:BK185)</f>
        <v>0</v>
      </c>
    </row>
    <row r="182" spans="1:65" s="2" customFormat="1" ht="36" customHeight="1">
      <c r="A182" s="38"/>
      <c r="B182" s="39"/>
      <c r="C182" s="243" t="s">
        <v>289</v>
      </c>
      <c r="D182" s="243" t="s">
        <v>144</v>
      </c>
      <c r="E182" s="244" t="s">
        <v>992</v>
      </c>
      <c r="F182" s="245" t="s">
        <v>993</v>
      </c>
      <c r="G182" s="246" t="s">
        <v>275</v>
      </c>
      <c r="H182" s="247">
        <v>1</v>
      </c>
      <c r="I182" s="248"/>
      <c r="J182" s="249">
        <f>ROUND(I182*H182,2)</f>
        <v>0</v>
      </c>
      <c r="K182" s="245" t="s">
        <v>1</v>
      </c>
      <c r="L182" s="44"/>
      <c r="M182" s="250" t="s">
        <v>1</v>
      </c>
      <c r="N182" s="251" t="s">
        <v>43</v>
      </c>
      <c r="O182" s="91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149</v>
      </c>
      <c r="AT182" s="254" t="s">
        <v>144</v>
      </c>
      <c r="AU182" s="254" t="s">
        <v>89</v>
      </c>
      <c r="AY182" s="17" t="s">
        <v>142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86</v>
      </c>
      <c r="BK182" s="255">
        <f>ROUND(I182*H182,2)</f>
        <v>0</v>
      </c>
      <c r="BL182" s="17" t="s">
        <v>149</v>
      </c>
      <c r="BM182" s="254" t="s">
        <v>994</v>
      </c>
    </row>
    <row r="183" spans="1:47" s="2" customFormat="1" ht="12">
      <c r="A183" s="38"/>
      <c r="B183" s="39"/>
      <c r="C183" s="40"/>
      <c r="D183" s="258" t="s">
        <v>304</v>
      </c>
      <c r="E183" s="40"/>
      <c r="F183" s="299" t="s">
        <v>995</v>
      </c>
      <c r="G183" s="40"/>
      <c r="H183" s="40"/>
      <c r="I183" s="154"/>
      <c r="J183" s="40"/>
      <c r="K183" s="40"/>
      <c r="L183" s="44"/>
      <c r="M183" s="300"/>
      <c r="N183" s="30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304</v>
      </c>
      <c r="AU183" s="17" t="s">
        <v>89</v>
      </c>
    </row>
    <row r="184" spans="1:51" s="14" customFormat="1" ht="12">
      <c r="A184" s="14"/>
      <c r="B184" s="268"/>
      <c r="C184" s="269"/>
      <c r="D184" s="258" t="s">
        <v>151</v>
      </c>
      <c r="E184" s="270" t="s">
        <v>1</v>
      </c>
      <c r="F184" s="271" t="s">
        <v>996</v>
      </c>
      <c r="G184" s="269"/>
      <c r="H184" s="270" t="s">
        <v>1</v>
      </c>
      <c r="I184" s="272"/>
      <c r="J184" s="269"/>
      <c r="K184" s="269"/>
      <c r="L184" s="273"/>
      <c r="M184" s="274"/>
      <c r="N184" s="275"/>
      <c r="O184" s="275"/>
      <c r="P184" s="275"/>
      <c r="Q184" s="275"/>
      <c r="R184" s="275"/>
      <c r="S184" s="275"/>
      <c r="T184" s="27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7" t="s">
        <v>151</v>
      </c>
      <c r="AU184" s="277" t="s">
        <v>89</v>
      </c>
      <c r="AV184" s="14" t="s">
        <v>86</v>
      </c>
      <c r="AW184" s="14" t="s">
        <v>33</v>
      </c>
      <c r="AX184" s="14" t="s">
        <v>78</v>
      </c>
      <c r="AY184" s="277" t="s">
        <v>142</v>
      </c>
    </row>
    <row r="185" spans="1:51" s="13" customFormat="1" ht="12">
      <c r="A185" s="13"/>
      <c r="B185" s="256"/>
      <c r="C185" s="257"/>
      <c r="D185" s="258" t="s">
        <v>151</v>
      </c>
      <c r="E185" s="259" t="s">
        <v>1</v>
      </c>
      <c r="F185" s="260" t="s">
        <v>86</v>
      </c>
      <c r="G185" s="257"/>
      <c r="H185" s="261">
        <v>1</v>
      </c>
      <c r="I185" s="262"/>
      <c r="J185" s="257"/>
      <c r="K185" s="257"/>
      <c r="L185" s="263"/>
      <c r="M185" s="264"/>
      <c r="N185" s="265"/>
      <c r="O185" s="265"/>
      <c r="P185" s="265"/>
      <c r="Q185" s="265"/>
      <c r="R185" s="265"/>
      <c r="S185" s="265"/>
      <c r="T185" s="26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7" t="s">
        <v>151</v>
      </c>
      <c r="AU185" s="267" t="s">
        <v>89</v>
      </c>
      <c r="AV185" s="13" t="s">
        <v>89</v>
      </c>
      <c r="AW185" s="13" t="s">
        <v>33</v>
      </c>
      <c r="AX185" s="13" t="s">
        <v>86</v>
      </c>
      <c r="AY185" s="267" t="s">
        <v>142</v>
      </c>
    </row>
    <row r="186" spans="1:63" s="12" customFormat="1" ht="22.8" customHeight="1">
      <c r="A186" s="12"/>
      <c r="B186" s="227"/>
      <c r="C186" s="228"/>
      <c r="D186" s="229" t="s">
        <v>77</v>
      </c>
      <c r="E186" s="241" t="s">
        <v>728</v>
      </c>
      <c r="F186" s="241" t="s">
        <v>729</v>
      </c>
      <c r="G186" s="228"/>
      <c r="H186" s="228"/>
      <c r="I186" s="231"/>
      <c r="J186" s="242">
        <f>BK186</f>
        <v>0</v>
      </c>
      <c r="K186" s="228"/>
      <c r="L186" s="233"/>
      <c r="M186" s="234"/>
      <c r="N186" s="235"/>
      <c r="O186" s="235"/>
      <c r="P186" s="236">
        <f>P187</f>
        <v>0</v>
      </c>
      <c r="Q186" s="235"/>
      <c r="R186" s="236">
        <f>R187</f>
        <v>0</v>
      </c>
      <c r="S186" s="235"/>
      <c r="T186" s="237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8" t="s">
        <v>86</v>
      </c>
      <c r="AT186" s="239" t="s">
        <v>77</v>
      </c>
      <c r="AU186" s="239" t="s">
        <v>86</v>
      </c>
      <c r="AY186" s="238" t="s">
        <v>142</v>
      </c>
      <c r="BK186" s="240">
        <f>BK187</f>
        <v>0</v>
      </c>
    </row>
    <row r="187" spans="1:65" s="2" customFormat="1" ht="24" customHeight="1">
      <c r="A187" s="38"/>
      <c r="B187" s="39"/>
      <c r="C187" s="243" t="s">
        <v>295</v>
      </c>
      <c r="D187" s="243" t="s">
        <v>144</v>
      </c>
      <c r="E187" s="244" t="s">
        <v>997</v>
      </c>
      <c r="F187" s="245" t="s">
        <v>998</v>
      </c>
      <c r="G187" s="246" t="s">
        <v>225</v>
      </c>
      <c r="H187" s="247">
        <v>0.001</v>
      </c>
      <c r="I187" s="248"/>
      <c r="J187" s="249">
        <f>ROUND(I187*H187,2)</f>
        <v>0</v>
      </c>
      <c r="K187" s="245" t="s">
        <v>148</v>
      </c>
      <c r="L187" s="44"/>
      <c r="M187" s="305" t="s">
        <v>1</v>
      </c>
      <c r="N187" s="306" t="s">
        <v>43</v>
      </c>
      <c r="O187" s="307"/>
      <c r="P187" s="308">
        <f>O187*H187</f>
        <v>0</v>
      </c>
      <c r="Q187" s="308">
        <v>0</v>
      </c>
      <c r="R187" s="308">
        <f>Q187*H187</f>
        <v>0</v>
      </c>
      <c r="S187" s="308">
        <v>0</v>
      </c>
      <c r="T187" s="30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149</v>
      </c>
      <c r="AT187" s="254" t="s">
        <v>144</v>
      </c>
      <c r="AU187" s="254" t="s">
        <v>89</v>
      </c>
      <c r="AY187" s="17" t="s">
        <v>142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86</v>
      </c>
      <c r="BK187" s="255">
        <f>ROUND(I187*H187,2)</f>
        <v>0</v>
      </c>
      <c r="BL187" s="17" t="s">
        <v>149</v>
      </c>
      <c r="BM187" s="254" t="s">
        <v>999</v>
      </c>
    </row>
    <row r="188" spans="1:31" s="2" customFormat="1" ht="6.95" customHeight="1">
      <c r="A188" s="38"/>
      <c r="B188" s="66"/>
      <c r="C188" s="67"/>
      <c r="D188" s="67"/>
      <c r="E188" s="67"/>
      <c r="F188" s="67"/>
      <c r="G188" s="67"/>
      <c r="H188" s="67"/>
      <c r="I188" s="192"/>
      <c r="J188" s="67"/>
      <c r="K188" s="67"/>
      <c r="L188" s="44"/>
      <c r="M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</row>
  </sheetData>
  <sheetProtection password="CC35" sheet="1" objects="1" scenarios="1" formatColumns="0" formatRows="0" autoFilter="0"/>
  <autoFilter ref="C119:K18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89</v>
      </c>
    </row>
    <row r="4" spans="2:46" s="1" customFormat="1" ht="24.95" customHeight="1">
      <c r="B4" s="20"/>
      <c r="D4" s="150" t="s">
        <v>109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Dlouhá Strouha, Kvasiny, rekonstrukce koryta, ř. km 4,735 - 4,885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110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1000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88</v>
      </c>
      <c r="G11" s="38"/>
      <c r="H11" s="38"/>
      <c r="I11" s="156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21</v>
      </c>
      <c r="E12" s="38"/>
      <c r="F12" s="141" t="s">
        <v>22</v>
      </c>
      <c r="G12" s="38"/>
      <c r="H12" s="38"/>
      <c r="I12" s="156" t="s">
        <v>23</v>
      </c>
      <c r="J12" s="157" t="str">
        <f>'Rekapitulace stavby'!AN8</f>
        <v>19. 9. 2019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25</v>
      </c>
      <c r="E14" s="38"/>
      <c r="F14" s="38"/>
      <c r="G14" s="38"/>
      <c r="H14" s="38"/>
      <c r="I14" s="156" t="s">
        <v>26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6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29</v>
      </c>
      <c r="E17" s="38"/>
      <c r="F17" s="38"/>
      <c r="G17" s="38"/>
      <c r="H17" s="38"/>
      <c r="I17" s="156" t="s">
        <v>26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31</v>
      </c>
      <c r="E20" s="38"/>
      <c r="F20" s="38"/>
      <c r="G20" s="38"/>
      <c r="H20" s="38"/>
      <c r="I20" s="156" t="s">
        <v>26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6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34</v>
      </c>
      <c r="E23" s="38"/>
      <c r="F23" s="38"/>
      <c r="G23" s="38"/>
      <c r="H23" s="38"/>
      <c r="I23" s="156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35</v>
      </c>
      <c r="F24" s="38"/>
      <c r="G24" s="38"/>
      <c r="H24" s="38"/>
      <c r="I24" s="156" t="s">
        <v>28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36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89.25" customHeight="1">
      <c r="A27" s="158"/>
      <c r="B27" s="159"/>
      <c r="C27" s="158"/>
      <c r="D27" s="158"/>
      <c r="E27" s="160" t="s">
        <v>37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38</v>
      </c>
      <c r="E30" s="38"/>
      <c r="F30" s="38"/>
      <c r="G30" s="38"/>
      <c r="H30" s="38"/>
      <c r="I30" s="154"/>
      <c r="J30" s="166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40</v>
      </c>
      <c r="G32" s="38"/>
      <c r="H32" s="38"/>
      <c r="I32" s="168" t="s">
        <v>39</v>
      </c>
      <c r="J32" s="167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42</v>
      </c>
      <c r="E33" s="152" t="s">
        <v>43</v>
      </c>
      <c r="F33" s="170">
        <f>ROUND((SUM(BE121:BE168)),2)</f>
        <v>0</v>
      </c>
      <c r="G33" s="38"/>
      <c r="H33" s="38"/>
      <c r="I33" s="171">
        <v>0.21</v>
      </c>
      <c r="J33" s="170">
        <f>ROUND(((SUM(BE121:BE168))*I33),2)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44</v>
      </c>
      <c r="F34" s="170">
        <f>ROUND((SUM(BF121:BF168)),2)</f>
        <v>0</v>
      </c>
      <c r="G34" s="38"/>
      <c r="H34" s="38"/>
      <c r="I34" s="171">
        <v>0.15</v>
      </c>
      <c r="J34" s="170">
        <f>ROUND(((SUM(BF121:BF168))*I34),2)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45</v>
      </c>
      <c r="F35" s="170">
        <f>ROUND((SUM(BG121:BG168)),2)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46</v>
      </c>
      <c r="F36" s="170">
        <f>ROUND((SUM(BH121:BH168)),2)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47</v>
      </c>
      <c r="F37" s="170">
        <f>ROUND((SUM(BI121:BI168)),2)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48</v>
      </c>
      <c r="E39" s="174"/>
      <c r="F39" s="174"/>
      <c r="G39" s="175" t="s">
        <v>49</v>
      </c>
      <c r="H39" s="176" t="s">
        <v>50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Dlouhá Strouha, Kvasiny, rekonstrukce koryta, ř. km 4,735 - 4,885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20170051 VON - Vedlejší a ostatní náklady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k.ú. Kvasiny</v>
      </c>
      <c r="G89" s="40"/>
      <c r="H89" s="40"/>
      <c r="I89" s="156" t="s">
        <v>23</v>
      </c>
      <c r="J89" s="79" t="str">
        <f>IF(J12="","",J12)</f>
        <v>19. 9. 2019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Povodí Labe, státní podnik</v>
      </c>
      <c r="G91" s="40"/>
      <c r="H91" s="40"/>
      <c r="I91" s="156" t="s">
        <v>31</v>
      </c>
      <c r="J91" s="36" t="str">
        <f>E21</f>
        <v>ŠINDLAR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56" t="s">
        <v>34</v>
      </c>
      <c r="J92" s="36" t="str">
        <f>E24</f>
        <v>Ing. Josef Jágr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113</v>
      </c>
      <c r="D94" s="198"/>
      <c r="E94" s="198"/>
      <c r="F94" s="198"/>
      <c r="G94" s="198"/>
      <c r="H94" s="198"/>
      <c r="I94" s="199"/>
      <c r="J94" s="200" t="s">
        <v>114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115</v>
      </c>
      <c r="D96" s="40"/>
      <c r="E96" s="40"/>
      <c r="F96" s="40"/>
      <c r="G96" s="40"/>
      <c r="H96" s="40"/>
      <c r="I96" s="15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202"/>
      <c r="C97" s="203"/>
      <c r="D97" s="204" t="s">
        <v>1001</v>
      </c>
      <c r="E97" s="205"/>
      <c r="F97" s="205"/>
      <c r="G97" s="205"/>
      <c r="H97" s="205"/>
      <c r="I97" s="206"/>
      <c r="J97" s="207">
        <f>J122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1002</v>
      </c>
      <c r="E98" s="211"/>
      <c r="F98" s="211"/>
      <c r="G98" s="211"/>
      <c r="H98" s="211"/>
      <c r="I98" s="212"/>
      <c r="J98" s="213">
        <f>J127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1003</v>
      </c>
      <c r="E99" s="211"/>
      <c r="F99" s="211"/>
      <c r="G99" s="211"/>
      <c r="H99" s="211"/>
      <c r="I99" s="212"/>
      <c r="J99" s="213">
        <f>J130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9"/>
      <c r="C100" s="133"/>
      <c r="D100" s="210" t="s">
        <v>1004</v>
      </c>
      <c r="E100" s="211"/>
      <c r="F100" s="211"/>
      <c r="G100" s="211"/>
      <c r="H100" s="211"/>
      <c r="I100" s="212"/>
      <c r="J100" s="213">
        <f>J133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1005</v>
      </c>
      <c r="E101" s="211"/>
      <c r="F101" s="211"/>
      <c r="G101" s="211"/>
      <c r="H101" s="211"/>
      <c r="I101" s="212"/>
      <c r="J101" s="213">
        <f>J136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5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92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95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127</v>
      </c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96" t="str">
        <f>E7</f>
        <v>Dlouhá Strouha, Kvasiny, rekonstrukce koryta, ř. km 4,735 - 4,885</v>
      </c>
      <c r="F111" s="32"/>
      <c r="G111" s="32"/>
      <c r="H111" s="32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110</v>
      </c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20170051 VON - Vedlejší a ostatní náklady</v>
      </c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21</v>
      </c>
      <c r="D115" s="40"/>
      <c r="E115" s="40"/>
      <c r="F115" s="27" t="str">
        <f>F12</f>
        <v>k.ú. Kvasiny</v>
      </c>
      <c r="G115" s="40"/>
      <c r="H115" s="40"/>
      <c r="I115" s="156" t="s">
        <v>23</v>
      </c>
      <c r="J115" s="79" t="str">
        <f>IF(J12="","",J12)</f>
        <v>19. 9. 2019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25</v>
      </c>
      <c r="D117" s="40"/>
      <c r="E117" s="40"/>
      <c r="F117" s="27" t="str">
        <f>E15</f>
        <v>Povodí Labe, státní podnik</v>
      </c>
      <c r="G117" s="40"/>
      <c r="H117" s="40"/>
      <c r="I117" s="156" t="s">
        <v>31</v>
      </c>
      <c r="J117" s="36" t="str">
        <f>E21</f>
        <v>ŠINDLAR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29</v>
      </c>
      <c r="D118" s="40"/>
      <c r="E118" s="40"/>
      <c r="F118" s="27" t="str">
        <f>IF(E18="","",E18)</f>
        <v>Vyplň údaj</v>
      </c>
      <c r="G118" s="40"/>
      <c r="H118" s="40"/>
      <c r="I118" s="156" t="s">
        <v>34</v>
      </c>
      <c r="J118" s="36" t="str">
        <f>E24</f>
        <v>Ing. Josef Jágr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15"/>
      <c r="B120" s="216"/>
      <c r="C120" s="217" t="s">
        <v>128</v>
      </c>
      <c r="D120" s="218" t="s">
        <v>63</v>
      </c>
      <c r="E120" s="218" t="s">
        <v>59</v>
      </c>
      <c r="F120" s="218" t="s">
        <v>60</v>
      </c>
      <c r="G120" s="218" t="s">
        <v>129</v>
      </c>
      <c r="H120" s="218" t="s">
        <v>130</v>
      </c>
      <c r="I120" s="219" t="s">
        <v>131</v>
      </c>
      <c r="J120" s="218" t="s">
        <v>114</v>
      </c>
      <c r="K120" s="220" t="s">
        <v>132</v>
      </c>
      <c r="L120" s="221"/>
      <c r="M120" s="100" t="s">
        <v>1</v>
      </c>
      <c r="N120" s="101" t="s">
        <v>42</v>
      </c>
      <c r="O120" s="101" t="s">
        <v>133</v>
      </c>
      <c r="P120" s="101" t="s">
        <v>134</v>
      </c>
      <c r="Q120" s="101" t="s">
        <v>135</v>
      </c>
      <c r="R120" s="101" t="s">
        <v>136</v>
      </c>
      <c r="S120" s="101" t="s">
        <v>137</v>
      </c>
      <c r="T120" s="102" t="s">
        <v>138</v>
      </c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</row>
    <row r="121" spans="1:63" s="2" customFormat="1" ht="22.8" customHeight="1">
      <c r="A121" s="38"/>
      <c r="B121" s="39"/>
      <c r="C121" s="107" t="s">
        <v>139</v>
      </c>
      <c r="D121" s="40"/>
      <c r="E121" s="40"/>
      <c r="F121" s="40"/>
      <c r="G121" s="40"/>
      <c r="H121" s="40"/>
      <c r="I121" s="154"/>
      <c r="J121" s="222">
        <f>BK121</f>
        <v>0</v>
      </c>
      <c r="K121" s="40"/>
      <c r="L121" s="44"/>
      <c r="M121" s="103"/>
      <c r="N121" s="223"/>
      <c r="O121" s="104"/>
      <c r="P121" s="224">
        <f>P122</f>
        <v>0</v>
      </c>
      <c r="Q121" s="104"/>
      <c r="R121" s="224">
        <f>R122</f>
        <v>0</v>
      </c>
      <c r="S121" s="104"/>
      <c r="T121" s="225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77</v>
      </c>
      <c r="AU121" s="17" t="s">
        <v>116</v>
      </c>
      <c r="BK121" s="226">
        <f>BK122</f>
        <v>0</v>
      </c>
    </row>
    <row r="122" spans="1:63" s="12" customFormat="1" ht="25.9" customHeight="1">
      <c r="A122" s="12"/>
      <c r="B122" s="227"/>
      <c r="C122" s="228"/>
      <c r="D122" s="229" t="s">
        <v>77</v>
      </c>
      <c r="E122" s="230" t="s">
        <v>1006</v>
      </c>
      <c r="F122" s="230" t="s">
        <v>1007</v>
      </c>
      <c r="G122" s="228"/>
      <c r="H122" s="228"/>
      <c r="I122" s="231"/>
      <c r="J122" s="232">
        <f>BK122</f>
        <v>0</v>
      </c>
      <c r="K122" s="228"/>
      <c r="L122" s="233"/>
      <c r="M122" s="234"/>
      <c r="N122" s="235"/>
      <c r="O122" s="235"/>
      <c r="P122" s="236">
        <f>P123+SUM(P124:P127)+P130+P133+P136</f>
        <v>0</v>
      </c>
      <c r="Q122" s="235"/>
      <c r="R122" s="236">
        <f>R123+SUM(R124:R127)+R130+R133+R136</f>
        <v>0</v>
      </c>
      <c r="S122" s="235"/>
      <c r="T122" s="237">
        <f>T123+SUM(T124:T127)+T130+T133+T136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8" t="s">
        <v>169</v>
      </c>
      <c r="AT122" s="239" t="s">
        <v>77</v>
      </c>
      <c r="AU122" s="239" t="s">
        <v>78</v>
      </c>
      <c r="AY122" s="238" t="s">
        <v>142</v>
      </c>
      <c r="BK122" s="240">
        <f>BK123+SUM(BK124:BK127)+BK130+BK133+BK136</f>
        <v>0</v>
      </c>
    </row>
    <row r="123" spans="1:65" s="2" customFormat="1" ht="16.5" customHeight="1">
      <c r="A123" s="38"/>
      <c r="B123" s="39"/>
      <c r="C123" s="243" t="s">
        <v>86</v>
      </c>
      <c r="D123" s="243" t="s">
        <v>144</v>
      </c>
      <c r="E123" s="244" t="s">
        <v>1008</v>
      </c>
      <c r="F123" s="245" t="s">
        <v>1009</v>
      </c>
      <c r="G123" s="246" t="s">
        <v>275</v>
      </c>
      <c r="H123" s="247">
        <v>1</v>
      </c>
      <c r="I123" s="248"/>
      <c r="J123" s="249">
        <f>ROUND(I123*H123,2)</f>
        <v>0</v>
      </c>
      <c r="K123" s="245" t="s">
        <v>1</v>
      </c>
      <c r="L123" s="44"/>
      <c r="M123" s="250" t="s">
        <v>1</v>
      </c>
      <c r="N123" s="251" t="s">
        <v>43</v>
      </c>
      <c r="O123" s="91"/>
      <c r="P123" s="252">
        <f>O123*H123</f>
        <v>0</v>
      </c>
      <c r="Q123" s="252">
        <v>0</v>
      </c>
      <c r="R123" s="252">
        <f>Q123*H123</f>
        <v>0</v>
      </c>
      <c r="S123" s="252">
        <v>0</v>
      </c>
      <c r="T123" s="253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4" t="s">
        <v>149</v>
      </c>
      <c r="AT123" s="254" t="s">
        <v>144</v>
      </c>
      <c r="AU123" s="254" t="s">
        <v>86</v>
      </c>
      <c r="AY123" s="17" t="s">
        <v>142</v>
      </c>
      <c r="BE123" s="255">
        <f>IF(N123="základní",J123,0)</f>
        <v>0</v>
      </c>
      <c r="BF123" s="255">
        <f>IF(N123="snížená",J123,0)</f>
        <v>0</v>
      </c>
      <c r="BG123" s="255">
        <f>IF(N123="zákl. přenesená",J123,0)</f>
        <v>0</v>
      </c>
      <c r="BH123" s="255">
        <f>IF(N123="sníž. přenesená",J123,0)</f>
        <v>0</v>
      </c>
      <c r="BI123" s="255">
        <f>IF(N123="nulová",J123,0)</f>
        <v>0</v>
      </c>
      <c r="BJ123" s="17" t="s">
        <v>86</v>
      </c>
      <c r="BK123" s="255">
        <f>ROUND(I123*H123,2)</f>
        <v>0</v>
      </c>
      <c r="BL123" s="17" t="s">
        <v>149</v>
      </c>
      <c r="BM123" s="254" t="s">
        <v>1010</v>
      </c>
    </row>
    <row r="124" spans="1:47" s="2" customFormat="1" ht="12">
      <c r="A124" s="38"/>
      <c r="B124" s="39"/>
      <c r="C124" s="40"/>
      <c r="D124" s="258" t="s">
        <v>304</v>
      </c>
      <c r="E124" s="40"/>
      <c r="F124" s="299" t="s">
        <v>1011</v>
      </c>
      <c r="G124" s="40"/>
      <c r="H124" s="40"/>
      <c r="I124" s="154"/>
      <c r="J124" s="40"/>
      <c r="K124" s="40"/>
      <c r="L124" s="44"/>
      <c r="M124" s="300"/>
      <c r="N124" s="301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304</v>
      </c>
      <c r="AU124" s="17" t="s">
        <v>86</v>
      </c>
    </row>
    <row r="125" spans="1:51" s="13" customFormat="1" ht="12">
      <c r="A125" s="13"/>
      <c r="B125" s="256"/>
      <c r="C125" s="257"/>
      <c r="D125" s="258" t="s">
        <v>151</v>
      </c>
      <c r="E125" s="259" t="s">
        <v>1</v>
      </c>
      <c r="F125" s="260" t="s">
        <v>86</v>
      </c>
      <c r="G125" s="257"/>
      <c r="H125" s="261">
        <v>1</v>
      </c>
      <c r="I125" s="262"/>
      <c r="J125" s="257"/>
      <c r="K125" s="257"/>
      <c r="L125" s="263"/>
      <c r="M125" s="264"/>
      <c r="N125" s="265"/>
      <c r="O125" s="265"/>
      <c r="P125" s="265"/>
      <c r="Q125" s="265"/>
      <c r="R125" s="265"/>
      <c r="S125" s="265"/>
      <c r="T125" s="26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7" t="s">
        <v>151</v>
      </c>
      <c r="AU125" s="267" t="s">
        <v>86</v>
      </c>
      <c r="AV125" s="13" t="s">
        <v>89</v>
      </c>
      <c r="AW125" s="13" t="s">
        <v>33</v>
      </c>
      <c r="AX125" s="13" t="s">
        <v>78</v>
      </c>
      <c r="AY125" s="267" t="s">
        <v>142</v>
      </c>
    </row>
    <row r="126" spans="1:51" s="15" customFormat="1" ht="12">
      <c r="A126" s="15"/>
      <c r="B126" s="278"/>
      <c r="C126" s="279"/>
      <c r="D126" s="258" t="s">
        <v>151</v>
      </c>
      <c r="E126" s="280" t="s">
        <v>1</v>
      </c>
      <c r="F126" s="281" t="s">
        <v>180</v>
      </c>
      <c r="G126" s="279"/>
      <c r="H126" s="282">
        <v>1</v>
      </c>
      <c r="I126" s="283"/>
      <c r="J126" s="279"/>
      <c r="K126" s="279"/>
      <c r="L126" s="284"/>
      <c r="M126" s="285"/>
      <c r="N126" s="286"/>
      <c r="O126" s="286"/>
      <c r="P126" s="286"/>
      <c r="Q126" s="286"/>
      <c r="R126" s="286"/>
      <c r="S126" s="286"/>
      <c r="T126" s="287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88" t="s">
        <v>151</v>
      </c>
      <c r="AU126" s="288" t="s">
        <v>86</v>
      </c>
      <c r="AV126" s="15" t="s">
        <v>149</v>
      </c>
      <c r="AW126" s="15" t="s">
        <v>33</v>
      </c>
      <c r="AX126" s="15" t="s">
        <v>86</v>
      </c>
      <c r="AY126" s="288" t="s">
        <v>142</v>
      </c>
    </row>
    <row r="127" spans="1:63" s="12" customFormat="1" ht="22.8" customHeight="1">
      <c r="A127" s="12"/>
      <c r="B127" s="227"/>
      <c r="C127" s="228"/>
      <c r="D127" s="229" t="s">
        <v>77</v>
      </c>
      <c r="E127" s="241" t="s">
        <v>1012</v>
      </c>
      <c r="F127" s="241" t="s">
        <v>1013</v>
      </c>
      <c r="G127" s="228"/>
      <c r="H127" s="228"/>
      <c r="I127" s="231"/>
      <c r="J127" s="242">
        <f>BK127</f>
        <v>0</v>
      </c>
      <c r="K127" s="228"/>
      <c r="L127" s="233"/>
      <c r="M127" s="234"/>
      <c r="N127" s="235"/>
      <c r="O127" s="235"/>
      <c r="P127" s="236">
        <f>SUM(P128:P129)</f>
        <v>0</v>
      </c>
      <c r="Q127" s="235"/>
      <c r="R127" s="236">
        <f>SUM(R128:R129)</f>
        <v>0</v>
      </c>
      <c r="S127" s="235"/>
      <c r="T127" s="237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169</v>
      </c>
      <c r="AT127" s="239" t="s">
        <v>77</v>
      </c>
      <c r="AU127" s="239" t="s">
        <v>86</v>
      </c>
      <c r="AY127" s="238" t="s">
        <v>142</v>
      </c>
      <c r="BK127" s="240">
        <f>SUM(BK128:BK129)</f>
        <v>0</v>
      </c>
    </row>
    <row r="128" spans="1:65" s="2" customFormat="1" ht="16.5" customHeight="1">
      <c r="A128" s="38"/>
      <c r="B128" s="39"/>
      <c r="C128" s="243" t="s">
        <v>89</v>
      </c>
      <c r="D128" s="243" t="s">
        <v>144</v>
      </c>
      <c r="E128" s="244" t="s">
        <v>1014</v>
      </c>
      <c r="F128" s="245" t="s">
        <v>1015</v>
      </c>
      <c r="G128" s="246" t="s">
        <v>275</v>
      </c>
      <c r="H128" s="247">
        <v>1</v>
      </c>
      <c r="I128" s="248"/>
      <c r="J128" s="249">
        <f>ROUND(I128*H128,2)</f>
        <v>0</v>
      </c>
      <c r="K128" s="245" t="s">
        <v>1</v>
      </c>
      <c r="L128" s="44"/>
      <c r="M128" s="250" t="s">
        <v>1</v>
      </c>
      <c r="N128" s="251" t="s">
        <v>43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1016</v>
      </c>
      <c r="AT128" s="254" t="s">
        <v>144</v>
      </c>
      <c r="AU128" s="254" t="s">
        <v>89</v>
      </c>
      <c r="AY128" s="17" t="s">
        <v>142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86</v>
      </c>
      <c r="BK128" s="255">
        <f>ROUND(I128*H128,2)</f>
        <v>0</v>
      </c>
      <c r="BL128" s="17" t="s">
        <v>1016</v>
      </c>
      <c r="BM128" s="254" t="s">
        <v>1017</v>
      </c>
    </row>
    <row r="129" spans="1:47" s="2" customFormat="1" ht="12">
      <c r="A129" s="38"/>
      <c r="B129" s="39"/>
      <c r="C129" s="40"/>
      <c r="D129" s="258" t="s">
        <v>304</v>
      </c>
      <c r="E129" s="40"/>
      <c r="F129" s="299" t="s">
        <v>1018</v>
      </c>
      <c r="G129" s="40"/>
      <c r="H129" s="40"/>
      <c r="I129" s="154"/>
      <c r="J129" s="40"/>
      <c r="K129" s="40"/>
      <c r="L129" s="44"/>
      <c r="M129" s="300"/>
      <c r="N129" s="30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304</v>
      </c>
      <c r="AU129" s="17" t="s">
        <v>89</v>
      </c>
    </row>
    <row r="130" spans="1:63" s="12" customFormat="1" ht="22.8" customHeight="1">
      <c r="A130" s="12"/>
      <c r="B130" s="227"/>
      <c r="C130" s="228"/>
      <c r="D130" s="229" t="s">
        <v>77</v>
      </c>
      <c r="E130" s="241" t="s">
        <v>1019</v>
      </c>
      <c r="F130" s="241" t="s">
        <v>1020</v>
      </c>
      <c r="G130" s="228"/>
      <c r="H130" s="228"/>
      <c r="I130" s="231"/>
      <c r="J130" s="242">
        <f>BK130</f>
        <v>0</v>
      </c>
      <c r="K130" s="228"/>
      <c r="L130" s="233"/>
      <c r="M130" s="234"/>
      <c r="N130" s="235"/>
      <c r="O130" s="235"/>
      <c r="P130" s="236">
        <f>SUM(P131:P132)</f>
        <v>0</v>
      </c>
      <c r="Q130" s="235"/>
      <c r="R130" s="236">
        <f>SUM(R131:R132)</f>
        <v>0</v>
      </c>
      <c r="S130" s="235"/>
      <c r="T130" s="237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169</v>
      </c>
      <c r="AT130" s="239" t="s">
        <v>77</v>
      </c>
      <c r="AU130" s="239" t="s">
        <v>86</v>
      </c>
      <c r="AY130" s="238" t="s">
        <v>142</v>
      </c>
      <c r="BK130" s="240">
        <f>SUM(BK131:BK132)</f>
        <v>0</v>
      </c>
    </row>
    <row r="131" spans="1:65" s="2" customFormat="1" ht="16.5" customHeight="1">
      <c r="A131" s="38"/>
      <c r="B131" s="39"/>
      <c r="C131" s="243" t="s">
        <v>159</v>
      </c>
      <c r="D131" s="243" t="s">
        <v>144</v>
      </c>
      <c r="E131" s="244" t="s">
        <v>1021</v>
      </c>
      <c r="F131" s="245" t="s">
        <v>1020</v>
      </c>
      <c r="G131" s="246" t="s">
        <v>275</v>
      </c>
      <c r="H131" s="247">
        <v>1</v>
      </c>
      <c r="I131" s="248"/>
      <c r="J131" s="249">
        <f>ROUND(I131*H131,2)</f>
        <v>0</v>
      </c>
      <c r="K131" s="245" t="s">
        <v>1</v>
      </c>
      <c r="L131" s="44"/>
      <c r="M131" s="250" t="s">
        <v>1</v>
      </c>
      <c r="N131" s="251" t="s">
        <v>43</v>
      </c>
      <c r="O131" s="91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1016</v>
      </c>
      <c r="AT131" s="254" t="s">
        <v>144</v>
      </c>
      <c r="AU131" s="254" t="s">
        <v>89</v>
      </c>
      <c r="AY131" s="17" t="s">
        <v>142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86</v>
      </c>
      <c r="BK131" s="255">
        <f>ROUND(I131*H131,2)</f>
        <v>0</v>
      </c>
      <c r="BL131" s="17" t="s">
        <v>1016</v>
      </c>
      <c r="BM131" s="254" t="s">
        <v>1022</v>
      </c>
    </row>
    <row r="132" spans="1:47" s="2" customFormat="1" ht="12">
      <c r="A132" s="38"/>
      <c r="B132" s="39"/>
      <c r="C132" s="40"/>
      <c r="D132" s="258" t="s">
        <v>304</v>
      </c>
      <c r="E132" s="40"/>
      <c r="F132" s="299" t="s">
        <v>1023</v>
      </c>
      <c r="G132" s="40"/>
      <c r="H132" s="40"/>
      <c r="I132" s="154"/>
      <c r="J132" s="40"/>
      <c r="K132" s="40"/>
      <c r="L132" s="44"/>
      <c r="M132" s="300"/>
      <c r="N132" s="301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304</v>
      </c>
      <c r="AU132" s="17" t="s">
        <v>89</v>
      </c>
    </row>
    <row r="133" spans="1:63" s="12" customFormat="1" ht="22.8" customHeight="1">
      <c r="A133" s="12"/>
      <c r="B133" s="227"/>
      <c r="C133" s="228"/>
      <c r="D133" s="229" t="s">
        <v>77</v>
      </c>
      <c r="E133" s="241" t="s">
        <v>1024</v>
      </c>
      <c r="F133" s="241" t="s">
        <v>1025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SUM(P134:P135)</f>
        <v>0</v>
      </c>
      <c r="Q133" s="235"/>
      <c r="R133" s="236">
        <f>SUM(R134:R135)</f>
        <v>0</v>
      </c>
      <c r="S133" s="235"/>
      <c r="T133" s="237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169</v>
      </c>
      <c r="AT133" s="239" t="s">
        <v>77</v>
      </c>
      <c r="AU133" s="239" t="s">
        <v>86</v>
      </c>
      <c r="AY133" s="238" t="s">
        <v>142</v>
      </c>
      <c r="BK133" s="240">
        <f>SUM(BK134:BK135)</f>
        <v>0</v>
      </c>
    </row>
    <row r="134" spans="1:65" s="2" customFormat="1" ht="36" customHeight="1">
      <c r="A134" s="38"/>
      <c r="B134" s="39"/>
      <c r="C134" s="243" t="s">
        <v>149</v>
      </c>
      <c r="D134" s="243" t="s">
        <v>144</v>
      </c>
      <c r="E134" s="244" t="s">
        <v>1026</v>
      </c>
      <c r="F134" s="245" t="s">
        <v>1027</v>
      </c>
      <c r="G134" s="246" t="s">
        <v>275</v>
      </c>
      <c r="H134" s="247">
        <v>1</v>
      </c>
      <c r="I134" s="248"/>
      <c r="J134" s="249">
        <f>ROUND(I134*H134,2)</f>
        <v>0</v>
      </c>
      <c r="K134" s="245" t="s">
        <v>1</v>
      </c>
      <c r="L134" s="44"/>
      <c r="M134" s="250" t="s">
        <v>1</v>
      </c>
      <c r="N134" s="251" t="s">
        <v>43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1016</v>
      </c>
      <c r="AT134" s="254" t="s">
        <v>144</v>
      </c>
      <c r="AU134" s="254" t="s">
        <v>89</v>
      </c>
      <c r="AY134" s="17" t="s">
        <v>142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86</v>
      </c>
      <c r="BK134" s="255">
        <f>ROUND(I134*H134,2)</f>
        <v>0</v>
      </c>
      <c r="BL134" s="17" t="s">
        <v>1016</v>
      </c>
      <c r="BM134" s="254" t="s">
        <v>1028</v>
      </c>
    </row>
    <row r="135" spans="1:47" s="2" customFormat="1" ht="12">
      <c r="A135" s="38"/>
      <c r="B135" s="39"/>
      <c r="C135" s="40"/>
      <c r="D135" s="258" t="s">
        <v>304</v>
      </c>
      <c r="E135" s="40"/>
      <c r="F135" s="299" t="s">
        <v>1029</v>
      </c>
      <c r="G135" s="40"/>
      <c r="H135" s="40"/>
      <c r="I135" s="154"/>
      <c r="J135" s="40"/>
      <c r="K135" s="40"/>
      <c r="L135" s="44"/>
      <c r="M135" s="300"/>
      <c r="N135" s="30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304</v>
      </c>
      <c r="AU135" s="17" t="s">
        <v>89</v>
      </c>
    </row>
    <row r="136" spans="1:63" s="12" customFormat="1" ht="22.8" customHeight="1">
      <c r="A136" s="12"/>
      <c r="B136" s="227"/>
      <c r="C136" s="228"/>
      <c r="D136" s="229" t="s">
        <v>77</v>
      </c>
      <c r="E136" s="241" t="s">
        <v>1030</v>
      </c>
      <c r="F136" s="241" t="s">
        <v>1031</v>
      </c>
      <c r="G136" s="228"/>
      <c r="H136" s="228"/>
      <c r="I136" s="231"/>
      <c r="J136" s="242">
        <f>BK136</f>
        <v>0</v>
      </c>
      <c r="K136" s="228"/>
      <c r="L136" s="233"/>
      <c r="M136" s="234"/>
      <c r="N136" s="235"/>
      <c r="O136" s="235"/>
      <c r="P136" s="236">
        <f>SUM(P137:P168)</f>
        <v>0</v>
      </c>
      <c r="Q136" s="235"/>
      <c r="R136" s="236">
        <f>SUM(R137:R168)</f>
        <v>0</v>
      </c>
      <c r="S136" s="235"/>
      <c r="T136" s="237">
        <f>SUM(T137:T168)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8" t="s">
        <v>169</v>
      </c>
      <c r="AT136" s="239" t="s">
        <v>77</v>
      </c>
      <c r="AU136" s="239" t="s">
        <v>86</v>
      </c>
      <c r="AY136" s="238" t="s">
        <v>142</v>
      </c>
      <c r="BK136" s="240">
        <f>SUM(BK137:BK168)</f>
        <v>0</v>
      </c>
    </row>
    <row r="137" spans="1:65" s="2" customFormat="1" ht="16.5" customHeight="1">
      <c r="A137" s="38"/>
      <c r="B137" s="39"/>
      <c r="C137" s="243" t="s">
        <v>169</v>
      </c>
      <c r="D137" s="243" t="s">
        <v>144</v>
      </c>
      <c r="E137" s="244" t="s">
        <v>1032</v>
      </c>
      <c r="F137" s="245" t="s">
        <v>1033</v>
      </c>
      <c r="G137" s="246" t="s">
        <v>917</v>
      </c>
      <c r="H137" s="247">
        <v>5</v>
      </c>
      <c r="I137" s="248"/>
      <c r="J137" s="249">
        <f>ROUND(I137*H137,2)</f>
        <v>0</v>
      </c>
      <c r="K137" s="245" t="s">
        <v>1</v>
      </c>
      <c r="L137" s="44"/>
      <c r="M137" s="250" t="s">
        <v>1</v>
      </c>
      <c r="N137" s="251" t="s">
        <v>43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149</v>
      </c>
      <c r="AT137" s="254" t="s">
        <v>144</v>
      </c>
      <c r="AU137" s="254" t="s">
        <v>89</v>
      </c>
      <c r="AY137" s="17" t="s">
        <v>142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86</v>
      </c>
      <c r="BK137" s="255">
        <f>ROUND(I137*H137,2)</f>
        <v>0</v>
      </c>
      <c r="BL137" s="17" t="s">
        <v>149</v>
      </c>
      <c r="BM137" s="254" t="s">
        <v>1034</v>
      </c>
    </row>
    <row r="138" spans="1:47" s="2" customFormat="1" ht="12">
      <c r="A138" s="38"/>
      <c r="B138" s="39"/>
      <c r="C138" s="40"/>
      <c r="D138" s="258" t="s">
        <v>304</v>
      </c>
      <c r="E138" s="40"/>
      <c r="F138" s="299" t="s">
        <v>1035</v>
      </c>
      <c r="G138" s="40"/>
      <c r="H138" s="40"/>
      <c r="I138" s="154"/>
      <c r="J138" s="40"/>
      <c r="K138" s="40"/>
      <c r="L138" s="44"/>
      <c r="M138" s="300"/>
      <c r="N138" s="301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304</v>
      </c>
      <c r="AU138" s="17" t="s">
        <v>89</v>
      </c>
    </row>
    <row r="139" spans="1:51" s="13" customFormat="1" ht="12">
      <c r="A139" s="13"/>
      <c r="B139" s="256"/>
      <c r="C139" s="257"/>
      <c r="D139" s="258" t="s">
        <v>151</v>
      </c>
      <c r="E139" s="259" t="s">
        <v>1</v>
      </c>
      <c r="F139" s="260" t="s">
        <v>169</v>
      </c>
      <c r="G139" s="257"/>
      <c r="H139" s="261">
        <v>5</v>
      </c>
      <c r="I139" s="262"/>
      <c r="J139" s="257"/>
      <c r="K139" s="257"/>
      <c r="L139" s="263"/>
      <c r="M139" s="264"/>
      <c r="N139" s="265"/>
      <c r="O139" s="265"/>
      <c r="P139" s="265"/>
      <c r="Q139" s="265"/>
      <c r="R139" s="265"/>
      <c r="S139" s="265"/>
      <c r="T139" s="26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7" t="s">
        <v>151</v>
      </c>
      <c r="AU139" s="267" t="s">
        <v>89</v>
      </c>
      <c r="AV139" s="13" t="s">
        <v>89</v>
      </c>
      <c r="AW139" s="13" t="s">
        <v>33</v>
      </c>
      <c r="AX139" s="13" t="s">
        <v>86</v>
      </c>
      <c r="AY139" s="267" t="s">
        <v>142</v>
      </c>
    </row>
    <row r="140" spans="1:65" s="2" customFormat="1" ht="16.5" customHeight="1">
      <c r="A140" s="38"/>
      <c r="B140" s="39"/>
      <c r="C140" s="243" t="s">
        <v>175</v>
      </c>
      <c r="D140" s="243" t="s">
        <v>144</v>
      </c>
      <c r="E140" s="244" t="s">
        <v>1036</v>
      </c>
      <c r="F140" s="245" t="s">
        <v>1037</v>
      </c>
      <c r="G140" s="246" t="s">
        <v>275</v>
      </c>
      <c r="H140" s="247">
        <v>1</v>
      </c>
      <c r="I140" s="248"/>
      <c r="J140" s="249">
        <f>ROUND(I140*H140,2)</f>
        <v>0</v>
      </c>
      <c r="K140" s="245" t="s">
        <v>1</v>
      </c>
      <c r="L140" s="44"/>
      <c r="M140" s="250" t="s">
        <v>1</v>
      </c>
      <c r="N140" s="251" t="s">
        <v>43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149</v>
      </c>
      <c r="AT140" s="254" t="s">
        <v>144</v>
      </c>
      <c r="AU140" s="254" t="s">
        <v>89</v>
      </c>
      <c r="AY140" s="17" t="s">
        <v>142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86</v>
      </c>
      <c r="BK140" s="255">
        <f>ROUND(I140*H140,2)</f>
        <v>0</v>
      </c>
      <c r="BL140" s="17" t="s">
        <v>149</v>
      </c>
      <c r="BM140" s="254" t="s">
        <v>1038</v>
      </c>
    </row>
    <row r="141" spans="1:47" s="2" customFormat="1" ht="12">
      <c r="A141" s="38"/>
      <c r="B141" s="39"/>
      <c r="C141" s="40"/>
      <c r="D141" s="258" t="s">
        <v>304</v>
      </c>
      <c r="E141" s="40"/>
      <c r="F141" s="299" t="s">
        <v>1039</v>
      </c>
      <c r="G141" s="40"/>
      <c r="H141" s="40"/>
      <c r="I141" s="154"/>
      <c r="J141" s="40"/>
      <c r="K141" s="40"/>
      <c r="L141" s="44"/>
      <c r="M141" s="300"/>
      <c r="N141" s="301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304</v>
      </c>
      <c r="AU141" s="17" t="s">
        <v>89</v>
      </c>
    </row>
    <row r="142" spans="1:65" s="2" customFormat="1" ht="16.5" customHeight="1">
      <c r="A142" s="38"/>
      <c r="B142" s="39"/>
      <c r="C142" s="243" t="s">
        <v>181</v>
      </c>
      <c r="D142" s="243" t="s">
        <v>144</v>
      </c>
      <c r="E142" s="244" t="s">
        <v>1040</v>
      </c>
      <c r="F142" s="245" t="s">
        <v>1041</v>
      </c>
      <c r="G142" s="246" t="s">
        <v>275</v>
      </c>
      <c r="H142" s="247">
        <v>1</v>
      </c>
      <c r="I142" s="248"/>
      <c r="J142" s="249">
        <f>ROUND(I142*H142,2)</f>
        <v>0</v>
      </c>
      <c r="K142" s="245" t="s">
        <v>1</v>
      </c>
      <c r="L142" s="44"/>
      <c r="M142" s="250" t="s">
        <v>1</v>
      </c>
      <c r="N142" s="251" t="s">
        <v>43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1016</v>
      </c>
      <c r="AT142" s="254" t="s">
        <v>144</v>
      </c>
      <c r="AU142" s="254" t="s">
        <v>89</v>
      </c>
      <c r="AY142" s="17" t="s">
        <v>142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86</v>
      </c>
      <c r="BK142" s="255">
        <f>ROUND(I142*H142,2)</f>
        <v>0</v>
      </c>
      <c r="BL142" s="17" t="s">
        <v>1016</v>
      </c>
      <c r="BM142" s="254" t="s">
        <v>1042</v>
      </c>
    </row>
    <row r="143" spans="1:47" s="2" customFormat="1" ht="12">
      <c r="A143" s="38"/>
      <c r="B143" s="39"/>
      <c r="C143" s="40"/>
      <c r="D143" s="258" t="s">
        <v>304</v>
      </c>
      <c r="E143" s="40"/>
      <c r="F143" s="299" t="s">
        <v>1043</v>
      </c>
      <c r="G143" s="40"/>
      <c r="H143" s="40"/>
      <c r="I143" s="154"/>
      <c r="J143" s="40"/>
      <c r="K143" s="40"/>
      <c r="L143" s="44"/>
      <c r="M143" s="300"/>
      <c r="N143" s="30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304</v>
      </c>
      <c r="AU143" s="17" t="s">
        <v>89</v>
      </c>
    </row>
    <row r="144" spans="1:65" s="2" customFormat="1" ht="24" customHeight="1">
      <c r="A144" s="38"/>
      <c r="B144" s="39"/>
      <c r="C144" s="243" t="s">
        <v>186</v>
      </c>
      <c r="D144" s="243" t="s">
        <v>144</v>
      </c>
      <c r="E144" s="244" t="s">
        <v>1044</v>
      </c>
      <c r="F144" s="245" t="s">
        <v>1045</v>
      </c>
      <c r="G144" s="246" t="s">
        <v>275</v>
      </c>
      <c r="H144" s="247">
        <v>1</v>
      </c>
      <c r="I144" s="248"/>
      <c r="J144" s="249">
        <f>ROUND(I144*H144,2)</f>
        <v>0</v>
      </c>
      <c r="K144" s="245" t="s">
        <v>1</v>
      </c>
      <c r="L144" s="44"/>
      <c r="M144" s="250" t="s">
        <v>1</v>
      </c>
      <c r="N144" s="251" t="s">
        <v>43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1016</v>
      </c>
      <c r="AT144" s="254" t="s">
        <v>144</v>
      </c>
      <c r="AU144" s="254" t="s">
        <v>89</v>
      </c>
      <c r="AY144" s="17" t="s">
        <v>142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86</v>
      </c>
      <c r="BK144" s="255">
        <f>ROUND(I144*H144,2)</f>
        <v>0</v>
      </c>
      <c r="BL144" s="17" t="s">
        <v>1016</v>
      </c>
      <c r="BM144" s="254" t="s">
        <v>1046</v>
      </c>
    </row>
    <row r="145" spans="1:65" s="2" customFormat="1" ht="24" customHeight="1">
      <c r="A145" s="38"/>
      <c r="B145" s="39"/>
      <c r="C145" s="243" t="s">
        <v>191</v>
      </c>
      <c r="D145" s="243" t="s">
        <v>144</v>
      </c>
      <c r="E145" s="244" t="s">
        <v>1047</v>
      </c>
      <c r="F145" s="245" t="s">
        <v>1048</v>
      </c>
      <c r="G145" s="246" t="s">
        <v>275</v>
      </c>
      <c r="H145" s="247">
        <v>1</v>
      </c>
      <c r="I145" s="248"/>
      <c r="J145" s="249">
        <f>ROUND(I145*H145,2)</f>
        <v>0</v>
      </c>
      <c r="K145" s="245" t="s">
        <v>1</v>
      </c>
      <c r="L145" s="44"/>
      <c r="M145" s="250" t="s">
        <v>1</v>
      </c>
      <c r="N145" s="251" t="s">
        <v>43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1016</v>
      </c>
      <c r="AT145" s="254" t="s">
        <v>144</v>
      </c>
      <c r="AU145" s="254" t="s">
        <v>89</v>
      </c>
      <c r="AY145" s="17" t="s">
        <v>142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86</v>
      </c>
      <c r="BK145" s="255">
        <f>ROUND(I145*H145,2)</f>
        <v>0</v>
      </c>
      <c r="BL145" s="17" t="s">
        <v>1016</v>
      </c>
      <c r="BM145" s="254" t="s">
        <v>1049</v>
      </c>
    </row>
    <row r="146" spans="1:51" s="14" customFormat="1" ht="12">
      <c r="A146" s="14"/>
      <c r="B146" s="268"/>
      <c r="C146" s="269"/>
      <c r="D146" s="258" t="s">
        <v>151</v>
      </c>
      <c r="E146" s="270" t="s">
        <v>1</v>
      </c>
      <c r="F146" s="271" t="s">
        <v>1050</v>
      </c>
      <c r="G146" s="269"/>
      <c r="H146" s="270" t="s">
        <v>1</v>
      </c>
      <c r="I146" s="272"/>
      <c r="J146" s="269"/>
      <c r="K146" s="269"/>
      <c r="L146" s="273"/>
      <c r="M146" s="274"/>
      <c r="N146" s="275"/>
      <c r="O146" s="275"/>
      <c r="P146" s="275"/>
      <c r="Q146" s="275"/>
      <c r="R146" s="275"/>
      <c r="S146" s="275"/>
      <c r="T146" s="27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7" t="s">
        <v>151</v>
      </c>
      <c r="AU146" s="277" t="s">
        <v>89</v>
      </c>
      <c r="AV146" s="14" t="s">
        <v>86</v>
      </c>
      <c r="AW146" s="14" t="s">
        <v>33</v>
      </c>
      <c r="AX146" s="14" t="s">
        <v>78</v>
      </c>
      <c r="AY146" s="277" t="s">
        <v>142</v>
      </c>
    </row>
    <row r="147" spans="1:51" s="13" customFormat="1" ht="12">
      <c r="A147" s="13"/>
      <c r="B147" s="256"/>
      <c r="C147" s="257"/>
      <c r="D147" s="258" t="s">
        <v>151</v>
      </c>
      <c r="E147" s="259" t="s">
        <v>1</v>
      </c>
      <c r="F147" s="260" t="s">
        <v>86</v>
      </c>
      <c r="G147" s="257"/>
      <c r="H147" s="261">
        <v>1</v>
      </c>
      <c r="I147" s="262"/>
      <c r="J147" s="257"/>
      <c r="K147" s="257"/>
      <c r="L147" s="263"/>
      <c r="M147" s="264"/>
      <c r="N147" s="265"/>
      <c r="O147" s="265"/>
      <c r="P147" s="265"/>
      <c r="Q147" s="265"/>
      <c r="R147" s="265"/>
      <c r="S147" s="265"/>
      <c r="T147" s="26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7" t="s">
        <v>151</v>
      </c>
      <c r="AU147" s="267" t="s">
        <v>89</v>
      </c>
      <c r="AV147" s="13" t="s">
        <v>89</v>
      </c>
      <c r="AW147" s="13" t="s">
        <v>33</v>
      </c>
      <c r="AX147" s="13" t="s">
        <v>86</v>
      </c>
      <c r="AY147" s="267" t="s">
        <v>142</v>
      </c>
    </row>
    <row r="148" spans="1:65" s="2" customFormat="1" ht="16.5" customHeight="1">
      <c r="A148" s="38"/>
      <c r="B148" s="39"/>
      <c r="C148" s="243" t="s">
        <v>196</v>
      </c>
      <c r="D148" s="243" t="s">
        <v>144</v>
      </c>
      <c r="E148" s="244" t="s">
        <v>1051</v>
      </c>
      <c r="F148" s="245" t="s">
        <v>1052</v>
      </c>
      <c r="G148" s="246" t="s">
        <v>275</v>
      </c>
      <c r="H148" s="247">
        <v>1</v>
      </c>
      <c r="I148" s="248"/>
      <c r="J148" s="249">
        <f>ROUND(I148*H148,2)</f>
        <v>0</v>
      </c>
      <c r="K148" s="245" t="s">
        <v>1</v>
      </c>
      <c r="L148" s="44"/>
      <c r="M148" s="250" t="s">
        <v>1</v>
      </c>
      <c r="N148" s="251" t="s">
        <v>43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1016</v>
      </c>
      <c r="AT148" s="254" t="s">
        <v>144</v>
      </c>
      <c r="AU148" s="254" t="s">
        <v>89</v>
      </c>
      <c r="AY148" s="17" t="s">
        <v>142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86</v>
      </c>
      <c r="BK148" s="255">
        <f>ROUND(I148*H148,2)</f>
        <v>0</v>
      </c>
      <c r="BL148" s="17" t="s">
        <v>1016</v>
      </c>
      <c r="BM148" s="254" t="s">
        <v>1053</v>
      </c>
    </row>
    <row r="149" spans="1:51" s="14" customFormat="1" ht="12">
      <c r="A149" s="14"/>
      <c r="B149" s="268"/>
      <c r="C149" s="269"/>
      <c r="D149" s="258" t="s">
        <v>151</v>
      </c>
      <c r="E149" s="270" t="s">
        <v>1</v>
      </c>
      <c r="F149" s="271" t="s">
        <v>1054</v>
      </c>
      <c r="G149" s="269"/>
      <c r="H149" s="270" t="s">
        <v>1</v>
      </c>
      <c r="I149" s="272"/>
      <c r="J149" s="269"/>
      <c r="K149" s="269"/>
      <c r="L149" s="273"/>
      <c r="M149" s="274"/>
      <c r="N149" s="275"/>
      <c r="O149" s="275"/>
      <c r="P149" s="275"/>
      <c r="Q149" s="275"/>
      <c r="R149" s="275"/>
      <c r="S149" s="275"/>
      <c r="T149" s="27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7" t="s">
        <v>151</v>
      </c>
      <c r="AU149" s="277" t="s">
        <v>89</v>
      </c>
      <c r="AV149" s="14" t="s">
        <v>86</v>
      </c>
      <c r="AW149" s="14" t="s">
        <v>33</v>
      </c>
      <c r="AX149" s="14" t="s">
        <v>78</v>
      </c>
      <c r="AY149" s="277" t="s">
        <v>142</v>
      </c>
    </row>
    <row r="150" spans="1:51" s="13" customFormat="1" ht="12">
      <c r="A150" s="13"/>
      <c r="B150" s="256"/>
      <c r="C150" s="257"/>
      <c r="D150" s="258" t="s">
        <v>151</v>
      </c>
      <c r="E150" s="259" t="s">
        <v>1</v>
      </c>
      <c r="F150" s="260" t="s">
        <v>86</v>
      </c>
      <c r="G150" s="257"/>
      <c r="H150" s="261">
        <v>1</v>
      </c>
      <c r="I150" s="262"/>
      <c r="J150" s="257"/>
      <c r="K150" s="257"/>
      <c r="L150" s="263"/>
      <c r="M150" s="264"/>
      <c r="N150" s="265"/>
      <c r="O150" s="265"/>
      <c r="P150" s="265"/>
      <c r="Q150" s="265"/>
      <c r="R150" s="265"/>
      <c r="S150" s="265"/>
      <c r="T150" s="26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7" t="s">
        <v>151</v>
      </c>
      <c r="AU150" s="267" t="s">
        <v>89</v>
      </c>
      <c r="AV150" s="13" t="s">
        <v>89</v>
      </c>
      <c r="AW150" s="13" t="s">
        <v>33</v>
      </c>
      <c r="AX150" s="13" t="s">
        <v>86</v>
      </c>
      <c r="AY150" s="267" t="s">
        <v>142</v>
      </c>
    </row>
    <row r="151" spans="1:65" s="2" customFormat="1" ht="24" customHeight="1">
      <c r="A151" s="38"/>
      <c r="B151" s="39"/>
      <c r="C151" s="243" t="s">
        <v>201</v>
      </c>
      <c r="D151" s="243" t="s">
        <v>144</v>
      </c>
      <c r="E151" s="244" t="s">
        <v>1055</v>
      </c>
      <c r="F151" s="245" t="s">
        <v>1056</v>
      </c>
      <c r="G151" s="246" t="s">
        <v>275</v>
      </c>
      <c r="H151" s="247">
        <v>1</v>
      </c>
      <c r="I151" s="248"/>
      <c r="J151" s="249">
        <f>ROUND(I151*H151,2)</f>
        <v>0</v>
      </c>
      <c r="K151" s="245" t="s">
        <v>1</v>
      </c>
      <c r="L151" s="44"/>
      <c r="M151" s="250" t="s">
        <v>1</v>
      </c>
      <c r="N151" s="251" t="s">
        <v>43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149</v>
      </c>
      <c r="AT151" s="254" t="s">
        <v>144</v>
      </c>
      <c r="AU151" s="254" t="s">
        <v>89</v>
      </c>
      <c r="AY151" s="17" t="s">
        <v>142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86</v>
      </c>
      <c r="BK151" s="255">
        <f>ROUND(I151*H151,2)</f>
        <v>0</v>
      </c>
      <c r="BL151" s="17" t="s">
        <v>149</v>
      </c>
      <c r="BM151" s="254" t="s">
        <v>1057</v>
      </c>
    </row>
    <row r="152" spans="1:51" s="14" customFormat="1" ht="12">
      <c r="A152" s="14"/>
      <c r="B152" s="268"/>
      <c r="C152" s="269"/>
      <c r="D152" s="258" t="s">
        <v>151</v>
      </c>
      <c r="E152" s="270" t="s">
        <v>1</v>
      </c>
      <c r="F152" s="271" t="s">
        <v>1058</v>
      </c>
      <c r="G152" s="269"/>
      <c r="H152" s="270" t="s">
        <v>1</v>
      </c>
      <c r="I152" s="272"/>
      <c r="J152" s="269"/>
      <c r="K152" s="269"/>
      <c r="L152" s="273"/>
      <c r="M152" s="274"/>
      <c r="N152" s="275"/>
      <c r="O152" s="275"/>
      <c r="P152" s="275"/>
      <c r="Q152" s="275"/>
      <c r="R152" s="275"/>
      <c r="S152" s="275"/>
      <c r="T152" s="27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7" t="s">
        <v>151</v>
      </c>
      <c r="AU152" s="277" t="s">
        <v>89</v>
      </c>
      <c r="AV152" s="14" t="s">
        <v>86</v>
      </c>
      <c r="AW152" s="14" t="s">
        <v>33</v>
      </c>
      <c r="AX152" s="14" t="s">
        <v>78</v>
      </c>
      <c r="AY152" s="277" t="s">
        <v>142</v>
      </c>
    </row>
    <row r="153" spans="1:51" s="14" customFormat="1" ht="12">
      <c r="A153" s="14"/>
      <c r="B153" s="268"/>
      <c r="C153" s="269"/>
      <c r="D153" s="258" t="s">
        <v>151</v>
      </c>
      <c r="E153" s="270" t="s">
        <v>1</v>
      </c>
      <c r="F153" s="271" t="s">
        <v>1059</v>
      </c>
      <c r="G153" s="269"/>
      <c r="H153" s="270" t="s">
        <v>1</v>
      </c>
      <c r="I153" s="272"/>
      <c r="J153" s="269"/>
      <c r="K153" s="269"/>
      <c r="L153" s="273"/>
      <c r="M153" s="274"/>
      <c r="N153" s="275"/>
      <c r="O153" s="275"/>
      <c r="P153" s="275"/>
      <c r="Q153" s="275"/>
      <c r="R153" s="275"/>
      <c r="S153" s="275"/>
      <c r="T153" s="27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7" t="s">
        <v>151</v>
      </c>
      <c r="AU153" s="277" t="s">
        <v>89</v>
      </c>
      <c r="AV153" s="14" t="s">
        <v>86</v>
      </c>
      <c r="AW153" s="14" t="s">
        <v>33</v>
      </c>
      <c r="AX153" s="14" t="s">
        <v>78</v>
      </c>
      <c r="AY153" s="277" t="s">
        <v>142</v>
      </c>
    </row>
    <row r="154" spans="1:51" s="14" customFormat="1" ht="12">
      <c r="A154" s="14"/>
      <c r="B154" s="268"/>
      <c r="C154" s="269"/>
      <c r="D154" s="258" t="s">
        <v>151</v>
      </c>
      <c r="E154" s="270" t="s">
        <v>1</v>
      </c>
      <c r="F154" s="271" t="s">
        <v>1060</v>
      </c>
      <c r="G154" s="269"/>
      <c r="H154" s="270" t="s">
        <v>1</v>
      </c>
      <c r="I154" s="272"/>
      <c r="J154" s="269"/>
      <c r="K154" s="269"/>
      <c r="L154" s="273"/>
      <c r="M154" s="274"/>
      <c r="N154" s="275"/>
      <c r="O154" s="275"/>
      <c r="P154" s="275"/>
      <c r="Q154" s="275"/>
      <c r="R154" s="275"/>
      <c r="S154" s="275"/>
      <c r="T154" s="27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7" t="s">
        <v>151</v>
      </c>
      <c r="AU154" s="277" t="s">
        <v>89</v>
      </c>
      <c r="AV154" s="14" t="s">
        <v>86</v>
      </c>
      <c r="AW154" s="14" t="s">
        <v>33</v>
      </c>
      <c r="AX154" s="14" t="s">
        <v>78</v>
      </c>
      <c r="AY154" s="277" t="s">
        <v>142</v>
      </c>
    </row>
    <row r="155" spans="1:51" s="14" customFormat="1" ht="12">
      <c r="A155" s="14"/>
      <c r="B155" s="268"/>
      <c r="C155" s="269"/>
      <c r="D155" s="258" t="s">
        <v>151</v>
      </c>
      <c r="E155" s="270" t="s">
        <v>1</v>
      </c>
      <c r="F155" s="271" t="s">
        <v>1061</v>
      </c>
      <c r="G155" s="269"/>
      <c r="H155" s="270" t="s">
        <v>1</v>
      </c>
      <c r="I155" s="272"/>
      <c r="J155" s="269"/>
      <c r="K155" s="269"/>
      <c r="L155" s="273"/>
      <c r="M155" s="274"/>
      <c r="N155" s="275"/>
      <c r="O155" s="275"/>
      <c r="P155" s="275"/>
      <c r="Q155" s="275"/>
      <c r="R155" s="275"/>
      <c r="S155" s="275"/>
      <c r="T155" s="27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7" t="s">
        <v>151</v>
      </c>
      <c r="AU155" s="277" t="s">
        <v>89</v>
      </c>
      <c r="AV155" s="14" t="s">
        <v>86</v>
      </c>
      <c r="AW155" s="14" t="s">
        <v>33</v>
      </c>
      <c r="AX155" s="14" t="s">
        <v>78</v>
      </c>
      <c r="AY155" s="277" t="s">
        <v>142</v>
      </c>
    </row>
    <row r="156" spans="1:51" s="14" customFormat="1" ht="12">
      <c r="A156" s="14"/>
      <c r="B156" s="268"/>
      <c r="C156" s="269"/>
      <c r="D156" s="258" t="s">
        <v>151</v>
      </c>
      <c r="E156" s="270" t="s">
        <v>1</v>
      </c>
      <c r="F156" s="271" t="s">
        <v>1062</v>
      </c>
      <c r="G156" s="269"/>
      <c r="H156" s="270" t="s">
        <v>1</v>
      </c>
      <c r="I156" s="272"/>
      <c r="J156" s="269"/>
      <c r="K156" s="269"/>
      <c r="L156" s="273"/>
      <c r="M156" s="274"/>
      <c r="N156" s="275"/>
      <c r="O156" s="275"/>
      <c r="P156" s="275"/>
      <c r="Q156" s="275"/>
      <c r="R156" s="275"/>
      <c r="S156" s="275"/>
      <c r="T156" s="27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7" t="s">
        <v>151</v>
      </c>
      <c r="AU156" s="277" t="s">
        <v>89</v>
      </c>
      <c r="AV156" s="14" t="s">
        <v>86</v>
      </c>
      <c r="AW156" s="14" t="s">
        <v>33</v>
      </c>
      <c r="AX156" s="14" t="s">
        <v>78</v>
      </c>
      <c r="AY156" s="277" t="s">
        <v>142</v>
      </c>
    </row>
    <row r="157" spans="1:51" s="14" customFormat="1" ht="12">
      <c r="A157" s="14"/>
      <c r="B157" s="268"/>
      <c r="C157" s="269"/>
      <c r="D157" s="258" t="s">
        <v>151</v>
      </c>
      <c r="E157" s="270" t="s">
        <v>1</v>
      </c>
      <c r="F157" s="271" t="s">
        <v>1063</v>
      </c>
      <c r="G157" s="269"/>
      <c r="H157" s="270" t="s">
        <v>1</v>
      </c>
      <c r="I157" s="272"/>
      <c r="J157" s="269"/>
      <c r="K157" s="269"/>
      <c r="L157" s="273"/>
      <c r="M157" s="274"/>
      <c r="N157" s="275"/>
      <c r="O157" s="275"/>
      <c r="P157" s="275"/>
      <c r="Q157" s="275"/>
      <c r="R157" s="275"/>
      <c r="S157" s="275"/>
      <c r="T157" s="27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7" t="s">
        <v>151</v>
      </c>
      <c r="AU157" s="277" t="s">
        <v>89</v>
      </c>
      <c r="AV157" s="14" t="s">
        <v>86</v>
      </c>
      <c r="AW157" s="14" t="s">
        <v>33</v>
      </c>
      <c r="AX157" s="14" t="s">
        <v>78</v>
      </c>
      <c r="AY157" s="277" t="s">
        <v>142</v>
      </c>
    </row>
    <row r="158" spans="1:51" s="14" customFormat="1" ht="12">
      <c r="A158" s="14"/>
      <c r="B158" s="268"/>
      <c r="C158" s="269"/>
      <c r="D158" s="258" t="s">
        <v>151</v>
      </c>
      <c r="E158" s="270" t="s">
        <v>1</v>
      </c>
      <c r="F158" s="271" t="s">
        <v>1064</v>
      </c>
      <c r="G158" s="269"/>
      <c r="H158" s="270" t="s">
        <v>1</v>
      </c>
      <c r="I158" s="272"/>
      <c r="J158" s="269"/>
      <c r="K158" s="269"/>
      <c r="L158" s="273"/>
      <c r="M158" s="274"/>
      <c r="N158" s="275"/>
      <c r="O158" s="275"/>
      <c r="P158" s="275"/>
      <c r="Q158" s="275"/>
      <c r="R158" s="275"/>
      <c r="S158" s="275"/>
      <c r="T158" s="27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7" t="s">
        <v>151</v>
      </c>
      <c r="AU158" s="277" t="s">
        <v>89</v>
      </c>
      <c r="AV158" s="14" t="s">
        <v>86</v>
      </c>
      <c r="AW158" s="14" t="s">
        <v>33</v>
      </c>
      <c r="AX158" s="14" t="s">
        <v>78</v>
      </c>
      <c r="AY158" s="277" t="s">
        <v>142</v>
      </c>
    </row>
    <row r="159" spans="1:51" s="13" customFormat="1" ht="12">
      <c r="A159" s="13"/>
      <c r="B159" s="256"/>
      <c r="C159" s="257"/>
      <c r="D159" s="258" t="s">
        <v>151</v>
      </c>
      <c r="E159" s="259" t="s">
        <v>1</v>
      </c>
      <c r="F159" s="260" t="s">
        <v>86</v>
      </c>
      <c r="G159" s="257"/>
      <c r="H159" s="261">
        <v>1</v>
      </c>
      <c r="I159" s="262"/>
      <c r="J159" s="257"/>
      <c r="K159" s="257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151</v>
      </c>
      <c r="AU159" s="267" t="s">
        <v>89</v>
      </c>
      <c r="AV159" s="13" t="s">
        <v>89</v>
      </c>
      <c r="AW159" s="13" t="s">
        <v>33</v>
      </c>
      <c r="AX159" s="13" t="s">
        <v>86</v>
      </c>
      <c r="AY159" s="267" t="s">
        <v>142</v>
      </c>
    </row>
    <row r="160" spans="1:65" s="2" customFormat="1" ht="16.5" customHeight="1">
      <c r="A160" s="38"/>
      <c r="B160" s="39"/>
      <c r="C160" s="243" t="s">
        <v>207</v>
      </c>
      <c r="D160" s="243" t="s">
        <v>144</v>
      </c>
      <c r="E160" s="244" t="s">
        <v>1065</v>
      </c>
      <c r="F160" s="245" t="s">
        <v>1066</v>
      </c>
      <c r="G160" s="246" t="s">
        <v>275</v>
      </c>
      <c r="H160" s="247">
        <v>1</v>
      </c>
      <c r="I160" s="248"/>
      <c r="J160" s="249">
        <f>ROUND(I160*H160,2)</f>
        <v>0</v>
      </c>
      <c r="K160" s="245" t="s">
        <v>1</v>
      </c>
      <c r="L160" s="44"/>
      <c r="M160" s="250" t="s">
        <v>1</v>
      </c>
      <c r="N160" s="251" t="s">
        <v>43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149</v>
      </c>
      <c r="AT160" s="254" t="s">
        <v>144</v>
      </c>
      <c r="AU160" s="254" t="s">
        <v>89</v>
      </c>
      <c r="AY160" s="17" t="s">
        <v>142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86</v>
      </c>
      <c r="BK160" s="255">
        <f>ROUND(I160*H160,2)</f>
        <v>0</v>
      </c>
      <c r="BL160" s="17" t="s">
        <v>149</v>
      </c>
      <c r="BM160" s="254" t="s">
        <v>1067</v>
      </c>
    </row>
    <row r="161" spans="1:51" s="14" customFormat="1" ht="12">
      <c r="A161" s="14"/>
      <c r="B161" s="268"/>
      <c r="C161" s="269"/>
      <c r="D161" s="258" t="s">
        <v>151</v>
      </c>
      <c r="E161" s="270" t="s">
        <v>1</v>
      </c>
      <c r="F161" s="271" t="s">
        <v>1068</v>
      </c>
      <c r="G161" s="269"/>
      <c r="H161" s="270" t="s">
        <v>1</v>
      </c>
      <c r="I161" s="272"/>
      <c r="J161" s="269"/>
      <c r="K161" s="269"/>
      <c r="L161" s="273"/>
      <c r="M161" s="274"/>
      <c r="N161" s="275"/>
      <c r="O161" s="275"/>
      <c r="P161" s="275"/>
      <c r="Q161" s="275"/>
      <c r="R161" s="275"/>
      <c r="S161" s="275"/>
      <c r="T161" s="27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7" t="s">
        <v>151</v>
      </c>
      <c r="AU161" s="277" t="s">
        <v>89</v>
      </c>
      <c r="AV161" s="14" t="s">
        <v>86</v>
      </c>
      <c r="AW161" s="14" t="s">
        <v>33</v>
      </c>
      <c r="AX161" s="14" t="s">
        <v>78</v>
      </c>
      <c r="AY161" s="277" t="s">
        <v>142</v>
      </c>
    </row>
    <row r="162" spans="1:51" s="14" customFormat="1" ht="12">
      <c r="A162" s="14"/>
      <c r="B162" s="268"/>
      <c r="C162" s="269"/>
      <c r="D162" s="258" t="s">
        <v>151</v>
      </c>
      <c r="E162" s="270" t="s">
        <v>1</v>
      </c>
      <c r="F162" s="271" t="s">
        <v>1069</v>
      </c>
      <c r="G162" s="269"/>
      <c r="H162" s="270" t="s">
        <v>1</v>
      </c>
      <c r="I162" s="272"/>
      <c r="J162" s="269"/>
      <c r="K162" s="269"/>
      <c r="L162" s="273"/>
      <c r="M162" s="274"/>
      <c r="N162" s="275"/>
      <c r="O162" s="275"/>
      <c r="P162" s="275"/>
      <c r="Q162" s="275"/>
      <c r="R162" s="275"/>
      <c r="S162" s="275"/>
      <c r="T162" s="27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7" t="s">
        <v>151</v>
      </c>
      <c r="AU162" s="277" t="s">
        <v>89</v>
      </c>
      <c r="AV162" s="14" t="s">
        <v>86</v>
      </c>
      <c r="AW162" s="14" t="s">
        <v>33</v>
      </c>
      <c r="AX162" s="14" t="s">
        <v>78</v>
      </c>
      <c r="AY162" s="277" t="s">
        <v>142</v>
      </c>
    </row>
    <row r="163" spans="1:51" s="14" customFormat="1" ht="12">
      <c r="A163" s="14"/>
      <c r="B163" s="268"/>
      <c r="C163" s="269"/>
      <c r="D163" s="258" t="s">
        <v>151</v>
      </c>
      <c r="E163" s="270" t="s">
        <v>1</v>
      </c>
      <c r="F163" s="271" t="s">
        <v>1070</v>
      </c>
      <c r="G163" s="269"/>
      <c r="H163" s="270" t="s">
        <v>1</v>
      </c>
      <c r="I163" s="272"/>
      <c r="J163" s="269"/>
      <c r="K163" s="269"/>
      <c r="L163" s="273"/>
      <c r="M163" s="274"/>
      <c r="N163" s="275"/>
      <c r="O163" s="275"/>
      <c r="P163" s="275"/>
      <c r="Q163" s="275"/>
      <c r="R163" s="275"/>
      <c r="S163" s="275"/>
      <c r="T163" s="27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7" t="s">
        <v>151</v>
      </c>
      <c r="AU163" s="277" t="s">
        <v>89</v>
      </c>
      <c r="AV163" s="14" t="s">
        <v>86</v>
      </c>
      <c r="AW163" s="14" t="s">
        <v>33</v>
      </c>
      <c r="AX163" s="14" t="s">
        <v>78</v>
      </c>
      <c r="AY163" s="277" t="s">
        <v>142</v>
      </c>
    </row>
    <row r="164" spans="1:51" s="14" customFormat="1" ht="12">
      <c r="A164" s="14"/>
      <c r="B164" s="268"/>
      <c r="C164" s="269"/>
      <c r="D164" s="258" t="s">
        <v>151</v>
      </c>
      <c r="E164" s="270" t="s">
        <v>1</v>
      </c>
      <c r="F164" s="271" t="s">
        <v>1071</v>
      </c>
      <c r="G164" s="269"/>
      <c r="H164" s="270" t="s">
        <v>1</v>
      </c>
      <c r="I164" s="272"/>
      <c r="J164" s="269"/>
      <c r="K164" s="269"/>
      <c r="L164" s="273"/>
      <c r="M164" s="274"/>
      <c r="N164" s="275"/>
      <c r="O164" s="275"/>
      <c r="P164" s="275"/>
      <c r="Q164" s="275"/>
      <c r="R164" s="275"/>
      <c r="S164" s="275"/>
      <c r="T164" s="27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7" t="s">
        <v>151</v>
      </c>
      <c r="AU164" s="277" t="s">
        <v>89</v>
      </c>
      <c r="AV164" s="14" t="s">
        <v>86</v>
      </c>
      <c r="AW164" s="14" t="s">
        <v>33</v>
      </c>
      <c r="AX164" s="14" t="s">
        <v>78</v>
      </c>
      <c r="AY164" s="277" t="s">
        <v>142</v>
      </c>
    </row>
    <row r="165" spans="1:51" s="14" customFormat="1" ht="12">
      <c r="A165" s="14"/>
      <c r="B165" s="268"/>
      <c r="C165" s="269"/>
      <c r="D165" s="258" t="s">
        <v>151</v>
      </c>
      <c r="E165" s="270" t="s">
        <v>1</v>
      </c>
      <c r="F165" s="271" t="s">
        <v>1072</v>
      </c>
      <c r="G165" s="269"/>
      <c r="H165" s="270" t="s">
        <v>1</v>
      </c>
      <c r="I165" s="272"/>
      <c r="J165" s="269"/>
      <c r="K165" s="269"/>
      <c r="L165" s="273"/>
      <c r="M165" s="274"/>
      <c r="N165" s="275"/>
      <c r="O165" s="275"/>
      <c r="P165" s="275"/>
      <c r="Q165" s="275"/>
      <c r="R165" s="275"/>
      <c r="S165" s="275"/>
      <c r="T165" s="27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7" t="s">
        <v>151</v>
      </c>
      <c r="AU165" s="277" t="s">
        <v>89</v>
      </c>
      <c r="AV165" s="14" t="s">
        <v>86</v>
      </c>
      <c r="AW165" s="14" t="s">
        <v>33</v>
      </c>
      <c r="AX165" s="14" t="s">
        <v>78</v>
      </c>
      <c r="AY165" s="277" t="s">
        <v>142</v>
      </c>
    </row>
    <row r="166" spans="1:51" s="13" customFormat="1" ht="12">
      <c r="A166" s="13"/>
      <c r="B166" s="256"/>
      <c r="C166" s="257"/>
      <c r="D166" s="258" t="s">
        <v>151</v>
      </c>
      <c r="E166" s="259" t="s">
        <v>1</v>
      </c>
      <c r="F166" s="260" t="s">
        <v>86</v>
      </c>
      <c r="G166" s="257"/>
      <c r="H166" s="261">
        <v>1</v>
      </c>
      <c r="I166" s="262"/>
      <c r="J166" s="257"/>
      <c r="K166" s="257"/>
      <c r="L166" s="263"/>
      <c r="M166" s="264"/>
      <c r="N166" s="265"/>
      <c r="O166" s="265"/>
      <c r="P166" s="265"/>
      <c r="Q166" s="265"/>
      <c r="R166" s="265"/>
      <c r="S166" s="265"/>
      <c r="T166" s="26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7" t="s">
        <v>151</v>
      </c>
      <c r="AU166" s="267" t="s">
        <v>89</v>
      </c>
      <c r="AV166" s="13" t="s">
        <v>89</v>
      </c>
      <c r="AW166" s="13" t="s">
        <v>33</v>
      </c>
      <c r="AX166" s="13" t="s">
        <v>86</v>
      </c>
      <c r="AY166" s="267" t="s">
        <v>142</v>
      </c>
    </row>
    <row r="167" spans="1:65" s="2" customFormat="1" ht="16.5" customHeight="1">
      <c r="A167" s="38"/>
      <c r="B167" s="39"/>
      <c r="C167" s="243" t="s">
        <v>212</v>
      </c>
      <c r="D167" s="243" t="s">
        <v>144</v>
      </c>
      <c r="E167" s="244" t="s">
        <v>992</v>
      </c>
      <c r="F167" s="245" t="s">
        <v>1073</v>
      </c>
      <c r="G167" s="246" t="s">
        <v>275</v>
      </c>
      <c r="H167" s="247">
        <v>1</v>
      </c>
      <c r="I167" s="248"/>
      <c r="J167" s="249">
        <f>ROUND(I167*H167,2)</f>
        <v>0</v>
      </c>
      <c r="K167" s="245" t="s">
        <v>1</v>
      </c>
      <c r="L167" s="44"/>
      <c r="M167" s="250" t="s">
        <v>1</v>
      </c>
      <c r="N167" s="251" t="s">
        <v>43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149</v>
      </c>
      <c r="AT167" s="254" t="s">
        <v>144</v>
      </c>
      <c r="AU167" s="254" t="s">
        <v>89</v>
      </c>
      <c r="AY167" s="17" t="s">
        <v>142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86</v>
      </c>
      <c r="BK167" s="255">
        <f>ROUND(I167*H167,2)</f>
        <v>0</v>
      </c>
      <c r="BL167" s="17" t="s">
        <v>149</v>
      </c>
      <c r="BM167" s="254" t="s">
        <v>1074</v>
      </c>
    </row>
    <row r="168" spans="1:47" s="2" customFormat="1" ht="12">
      <c r="A168" s="38"/>
      <c r="B168" s="39"/>
      <c r="C168" s="40"/>
      <c r="D168" s="258" t="s">
        <v>304</v>
      </c>
      <c r="E168" s="40"/>
      <c r="F168" s="299" t="s">
        <v>1075</v>
      </c>
      <c r="G168" s="40"/>
      <c r="H168" s="40"/>
      <c r="I168" s="154"/>
      <c r="J168" s="40"/>
      <c r="K168" s="40"/>
      <c r="L168" s="44"/>
      <c r="M168" s="311"/>
      <c r="N168" s="312"/>
      <c r="O168" s="307"/>
      <c r="P168" s="307"/>
      <c r="Q168" s="307"/>
      <c r="R168" s="307"/>
      <c r="S168" s="307"/>
      <c r="T168" s="313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304</v>
      </c>
      <c r="AU168" s="17" t="s">
        <v>89</v>
      </c>
    </row>
    <row r="169" spans="1:31" s="2" customFormat="1" ht="6.95" customHeight="1">
      <c r="A169" s="38"/>
      <c r="B169" s="66"/>
      <c r="C169" s="67"/>
      <c r="D169" s="67"/>
      <c r="E169" s="67"/>
      <c r="F169" s="67"/>
      <c r="G169" s="67"/>
      <c r="H169" s="67"/>
      <c r="I169" s="192"/>
      <c r="J169" s="67"/>
      <c r="K169" s="67"/>
      <c r="L169" s="44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sheetProtection password="CC35" sheet="1" objects="1" scenarios="1" formatColumns="0" formatRows="0" autoFilter="0"/>
  <autoFilter ref="C120:K16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Bohunka Vavrdova</dc:creator>
  <cp:keywords/>
  <dc:description/>
  <cp:lastModifiedBy>Bohunka Vavrdova</cp:lastModifiedBy>
  <dcterms:created xsi:type="dcterms:W3CDTF">2019-09-19T07:11:01Z</dcterms:created>
  <dcterms:modified xsi:type="dcterms:W3CDTF">2019-09-19T07:11:11Z</dcterms:modified>
  <cp:category/>
  <cp:version/>
  <cp:contentType/>
  <cp:contentStatus/>
</cp:coreProperties>
</file>