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525" windowWidth="23655" windowHeight="9915"/>
  </bookViews>
  <sheets>
    <sheet name="Rekapitulace stavby" sheetId="1" r:id="rId1"/>
    <sheet name="01 - Oprava provizorního ..." sheetId="2" r:id="rId2"/>
    <sheet name="02 - VON" sheetId="3" r:id="rId3"/>
  </sheets>
  <definedNames>
    <definedName name="_xlnm._FilterDatabase" localSheetId="1" hidden="1">'01 - Oprava provizorního ...'!$C$78:$K$136</definedName>
    <definedName name="_xlnm._FilterDatabase" localSheetId="2" hidden="1">'02 - VON'!$C$80:$K$98</definedName>
    <definedName name="_xlnm.Print_Titles" localSheetId="1">'01 - Oprava provizorního ...'!$78:$78</definedName>
    <definedName name="_xlnm.Print_Titles" localSheetId="2">'02 - VON'!$80:$80</definedName>
    <definedName name="_xlnm.Print_Titles" localSheetId="0">'Rekapitulace stavby'!$49:$49</definedName>
    <definedName name="_xlnm.Print_Area" localSheetId="1">'01 - Oprava provizorního ...'!$C$4:$J$36,'01 - Oprava provizorního ...'!$C$42:$J$60,'01 - Oprava provizorního ...'!$C$66:$K$136</definedName>
    <definedName name="_xlnm.Print_Area" localSheetId="2">'02 - VON'!$C$4:$J$36,'02 - VON'!$C$42:$J$62,'02 - VON'!$C$68:$K$98</definedName>
    <definedName name="_xlnm.Print_Area" localSheetId="0">'Rekapitulace stavby'!$D$4:$AO$33,'Rekapitulace stavby'!$C$39:$AQ$54</definedName>
  </definedNames>
  <calcPr calcId="125725"/>
</workbook>
</file>

<file path=xl/calcChain.xml><?xml version="1.0" encoding="utf-8"?>
<calcChain xmlns="http://schemas.openxmlformats.org/spreadsheetml/2006/main">
  <c r="AY53" i="1"/>
  <c r="AX53"/>
  <c r="BI96" i="3"/>
  <c r="BH96"/>
  <c r="BG96"/>
  <c r="BF96"/>
  <c r="T96"/>
  <c r="T95" s="1"/>
  <c r="R96"/>
  <c r="R95"/>
  <c r="P96"/>
  <c r="P95" s="1"/>
  <c r="BK96"/>
  <c r="BK95"/>
  <c r="J95" s="1"/>
  <c r="J61" s="1"/>
  <c r="J96"/>
  <c r="BE96"/>
  <c r="BI93"/>
  <c r="BH93"/>
  <c r="BG93"/>
  <c r="BF93"/>
  <c r="T93"/>
  <c r="R93"/>
  <c r="P93"/>
  <c r="BK93"/>
  <c r="J93"/>
  <c r="BE93" s="1"/>
  <c r="BI91"/>
  <c r="BH91"/>
  <c r="BG91"/>
  <c r="BF91"/>
  <c r="T91"/>
  <c r="T90"/>
  <c r="R91"/>
  <c r="R90" s="1"/>
  <c r="P91"/>
  <c r="P90"/>
  <c r="BK91"/>
  <c r="BK90" s="1"/>
  <c r="J90" s="1"/>
  <c r="J60" s="1"/>
  <c r="J91"/>
  <c r="BE91"/>
  <c r="BI88"/>
  <c r="BH88"/>
  <c r="F33" s="1"/>
  <c r="BC53" i="1" s="1"/>
  <c r="BG88" i="3"/>
  <c r="BF88"/>
  <c r="T88"/>
  <c r="T87"/>
  <c r="R88"/>
  <c r="R87" s="1"/>
  <c r="P88"/>
  <c r="P87"/>
  <c r="BK88"/>
  <c r="BK87" s="1"/>
  <c r="J87" s="1"/>
  <c r="J59" s="1"/>
  <c r="J88"/>
  <c r="BE88"/>
  <c r="BI84"/>
  <c r="F34"/>
  <c r="BD53" i="1"/>
  <c r="BH84" i="3"/>
  <c r="BG84"/>
  <c r="F32" s="1"/>
  <c r="BB53" i="1" s="1"/>
  <c r="BF84" i="3"/>
  <c r="F31" s="1"/>
  <c r="BA53" i="1" s="1"/>
  <c r="J31" i="3"/>
  <c r="AW53" i="1" s="1"/>
  <c r="T84" i="3"/>
  <c r="T83" s="1"/>
  <c r="T82" s="1"/>
  <c r="T81" s="1"/>
  <c r="R84"/>
  <c r="R83" s="1"/>
  <c r="R82" s="1"/>
  <c r="R81" s="1"/>
  <c r="P84"/>
  <c r="P83" s="1"/>
  <c r="BK84"/>
  <c r="BK83" s="1"/>
  <c r="J84"/>
  <c r="BE84"/>
  <c r="J30" s="1"/>
  <c r="AV53" i="1" s="1"/>
  <c r="AT53" s="1"/>
  <c r="J77" i="3"/>
  <c r="F77"/>
  <c r="F75"/>
  <c r="E73"/>
  <c r="J51"/>
  <c r="F51"/>
  <c r="F49"/>
  <c r="E47"/>
  <c r="J18"/>
  <c r="E18"/>
  <c r="F78" s="1"/>
  <c r="F52"/>
  <c r="J17"/>
  <c r="J12"/>
  <c r="J75" s="1"/>
  <c r="J49"/>
  <c r="E7"/>
  <c r="E71" s="1"/>
  <c r="AY52" i="1"/>
  <c r="AX52"/>
  <c r="BI135" i="2"/>
  <c r="BH135"/>
  <c r="BG135"/>
  <c r="BF135"/>
  <c r="T135"/>
  <c r="R135"/>
  <c r="P135"/>
  <c r="BK135"/>
  <c r="J135"/>
  <c r="BE135" s="1"/>
  <c r="BI132"/>
  <c r="BH132"/>
  <c r="BG132"/>
  <c r="BF132"/>
  <c r="T132"/>
  <c r="R132"/>
  <c r="P132"/>
  <c r="BK132"/>
  <c r="J132"/>
  <c r="BE132"/>
  <c r="BI129"/>
  <c r="BH129"/>
  <c r="BG129"/>
  <c r="BF129"/>
  <c r="T129"/>
  <c r="R129"/>
  <c r="P129"/>
  <c r="P122" s="1"/>
  <c r="BK129"/>
  <c r="J129"/>
  <c r="BE129"/>
  <c r="BI126"/>
  <c r="BH126"/>
  <c r="BG126"/>
  <c r="BF126"/>
  <c r="T126"/>
  <c r="T122" s="1"/>
  <c r="R126"/>
  <c r="P126"/>
  <c r="BK126"/>
  <c r="J126"/>
  <c r="BE126"/>
  <c r="BI123"/>
  <c r="BH123"/>
  <c r="BG123"/>
  <c r="BF123"/>
  <c r="T123"/>
  <c r="R123"/>
  <c r="R122"/>
  <c r="P123"/>
  <c r="BK123"/>
  <c r="BK122"/>
  <c r="J122" s="1"/>
  <c r="J59" s="1"/>
  <c r="J123"/>
  <c r="BE123"/>
  <c r="BI119"/>
  <c r="BH119"/>
  <c r="BG119"/>
  <c r="BF119"/>
  <c r="T119"/>
  <c r="R119"/>
  <c r="P119"/>
  <c r="BK119"/>
  <c r="J119"/>
  <c r="BE119"/>
  <c r="BI115"/>
  <c r="BH115"/>
  <c r="BG115"/>
  <c r="BF115"/>
  <c r="T115"/>
  <c r="R115"/>
  <c r="P115"/>
  <c r="BK115"/>
  <c r="J115"/>
  <c r="BE115"/>
  <c r="BI112"/>
  <c r="BH112"/>
  <c r="BG112"/>
  <c r="BF112"/>
  <c r="T112"/>
  <c r="R112"/>
  <c r="P112"/>
  <c r="BK112"/>
  <c r="J112"/>
  <c r="BE112"/>
  <c r="BI108"/>
  <c r="BH108"/>
  <c r="BG108"/>
  <c r="BF108"/>
  <c r="T108"/>
  <c r="R108"/>
  <c r="P108"/>
  <c r="BK108"/>
  <c r="J108"/>
  <c r="BE108"/>
  <c r="BI105"/>
  <c r="BH105"/>
  <c r="BG105"/>
  <c r="BF105"/>
  <c r="T105"/>
  <c r="R105"/>
  <c r="P105"/>
  <c r="BK105"/>
  <c r="J105"/>
  <c r="BE105"/>
  <c r="BI102"/>
  <c r="BH102"/>
  <c r="BG102"/>
  <c r="BF102"/>
  <c r="T102"/>
  <c r="R102"/>
  <c r="P102"/>
  <c r="BK102"/>
  <c r="J102"/>
  <c r="BE102"/>
  <c r="BI98"/>
  <c r="BH98"/>
  <c r="BG98"/>
  <c r="BF98"/>
  <c r="T98"/>
  <c r="R98"/>
  <c r="P98"/>
  <c r="BK98"/>
  <c r="J98"/>
  <c r="BE98"/>
  <c r="BI94"/>
  <c r="BH94"/>
  <c r="BG94"/>
  <c r="BF94"/>
  <c r="T94"/>
  <c r="R94"/>
  <c r="P94"/>
  <c r="BK94"/>
  <c r="J94"/>
  <c r="BE94"/>
  <c r="BI91"/>
  <c r="BH91"/>
  <c r="BG91"/>
  <c r="BF91"/>
  <c r="T91"/>
  <c r="R91"/>
  <c r="P91"/>
  <c r="P84" s="1"/>
  <c r="P80" s="1"/>
  <c r="P79" s="1"/>
  <c r="AU52" i="1" s="1"/>
  <c r="BK91" i="2"/>
  <c r="J91"/>
  <c r="BE91"/>
  <c r="BI88"/>
  <c r="BH88"/>
  <c r="BG88"/>
  <c r="BF88"/>
  <c r="T88"/>
  <c r="T84" s="1"/>
  <c r="T80" s="1"/>
  <c r="T79" s="1"/>
  <c r="R88"/>
  <c r="P88"/>
  <c r="BK88"/>
  <c r="J88"/>
  <c r="BE88"/>
  <c r="BI85"/>
  <c r="BH85"/>
  <c r="BG85"/>
  <c r="BF85"/>
  <c r="J31" s="1"/>
  <c r="AW52" i="1" s="1"/>
  <c r="T85" i="2"/>
  <c r="R85"/>
  <c r="R84"/>
  <c r="R80" s="1"/>
  <c r="R79" s="1"/>
  <c r="P85"/>
  <c r="BK85"/>
  <c r="BK84"/>
  <c r="J84" s="1"/>
  <c r="J58" s="1"/>
  <c r="J85"/>
  <c r="BE85"/>
  <c r="BI81"/>
  <c r="F34"/>
  <c r="BD52" i="1"/>
  <c r="BH81" i="2"/>
  <c r="F33" s="1"/>
  <c r="BC52" i="1" s="1"/>
  <c r="BC51" s="1"/>
  <c r="BG81" i="2"/>
  <c r="F32"/>
  <c r="BB52" i="1" s="1"/>
  <c r="BB51" s="1"/>
  <c r="BF81" i="2"/>
  <c r="F31" s="1"/>
  <c r="BA52" i="1" s="1"/>
  <c r="BA51" s="1"/>
  <c r="T81" i="2"/>
  <c r="R81"/>
  <c r="P81"/>
  <c r="BK81"/>
  <c r="J81"/>
  <c r="BE81"/>
  <c r="J75"/>
  <c r="F75"/>
  <c r="F73"/>
  <c r="E71"/>
  <c r="J51"/>
  <c r="F51"/>
  <c r="F49"/>
  <c r="E47"/>
  <c r="J18"/>
  <c r="E18"/>
  <c r="F76"/>
  <c r="F52"/>
  <c r="J17"/>
  <c r="J12"/>
  <c r="J73"/>
  <c r="J49"/>
  <c r="E7"/>
  <c r="E69"/>
  <c r="E45"/>
  <c r="BD51" i="1"/>
  <c r="W30" s="1"/>
  <c r="AS51"/>
  <c r="L47"/>
  <c r="AM46"/>
  <c r="L46"/>
  <c r="AM44"/>
  <c r="L44"/>
  <c r="L42"/>
  <c r="L41"/>
  <c r="J30" i="2" l="1"/>
  <c r="AV52" i="1" s="1"/>
  <c r="AT52" s="1"/>
  <c r="F30" i="2"/>
  <c r="AZ52" i="1" s="1"/>
  <c r="AZ51" s="1"/>
  <c r="P82" i="3"/>
  <c r="P81" s="1"/>
  <c r="AU53" i="1" s="1"/>
  <c r="W28"/>
  <c r="AX51"/>
  <c r="BK82" i="3"/>
  <c r="J83"/>
  <c r="J58" s="1"/>
  <c r="AW51" i="1"/>
  <c r="AK27" s="1"/>
  <c r="W27"/>
  <c r="AU51"/>
  <c r="W29"/>
  <c r="AY51"/>
  <c r="BK80" i="2"/>
  <c r="E45" i="3"/>
  <c r="F30"/>
  <c r="AZ53" i="1" s="1"/>
  <c r="BK79" i="2" l="1"/>
  <c r="J79" s="1"/>
  <c r="J80"/>
  <c r="J57" s="1"/>
  <c r="J82" i="3"/>
  <c r="J57" s="1"/>
  <c r="BK81"/>
  <c r="J81" s="1"/>
  <c r="W26" i="1"/>
  <c r="AV51"/>
  <c r="J27" i="3" l="1"/>
  <c r="J56"/>
  <c r="J27" i="2"/>
  <c r="J56"/>
  <c r="AT51" i="1"/>
  <c r="AK26"/>
  <c r="J36" i="3" l="1"/>
  <c r="AG53" i="1"/>
  <c r="AN53" s="1"/>
  <c r="AG52"/>
  <c r="J36" i="2"/>
  <c r="AN52" i="1" l="1"/>
  <c r="AG51"/>
  <c r="AN51" l="1"/>
  <c r="AK23"/>
  <c r="AK32" s="1"/>
</calcChain>
</file>

<file path=xl/sharedStrings.xml><?xml version="1.0" encoding="utf-8"?>
<sst xmlns="http://schemas.openxmlformats.org/spreadsheetml/2006/main" count="891" uniqueCount="272">
  <si>
    <t>Export VZ</t>
  </si>
  <si>
    <t>List obsahuje:</t>
  </si>
  <si>
    <t>1) Rekapitulace stavby</t>
  </si>
  <si>
    <t>2) Rekapitulace objektů stavby a soupisů prací</t>
  </si>
  <si>
    <t>3.0</t>
  </si>
  <si>
    <t>ZAMOK</t>
  </si>
  <si>
    <t>False</t>
  </si>
  <si>
    <t>{feb1b2a2-2512-4f25-ae13-15ddf55dc8eb}</t>
  </si>
  <si>
    <t>0,01</t>
  </si>
  <si>
    <t>21</t>
  </si>
  <si>
    <t>15</t>
  </si>
  <si>
    <t>REKAPITULACE STAVBY</t>
  </si>
  <si>
    <t>v ---  níže se nacházejí doplnkové a pomocné údaje k sestavám  --- v</t>
  </si>
  <si>
    <t>Návod na vyplnění</t>
  </si>
  <si>
    <t>0,001</t>
  </si>
  <si>
    <t>Kód:</t>
  </si>
  <si>
    <t>2019-12</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</si>
  <si>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</si>
  <si>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</si>
  <si>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VD Štěchovice - oprava provizorního hrazení PK</t>
  </si>
  <si>
    <t>KSO:</t>
  </si>
  <si>
    <t>832 51</t>
  </si>
  <si>
    <t>CC-CZ:</t>
  </si>
  <si>
    <t/>
  </si>
  <si>
    <t>Místo:</t>
  </si>
  <si>
    <t xml:space="preserve"> </t>
  </si>
  <si>
    <t>Datum:</t>
  </si>
  <si>
    <t>27.4.2019</t>
  </si>
  <si>
    <t>Zadavatel:</t>
  </si>
  <si>
    <t>IČ:</t>
  </si>
  <si>
    <t>70889953</t>
  </si>
  <si>
    <t>Povodí Vltavy státní podnik</t>
  </si>
  <si>
    <t>DIČ:</t>
  </si>
  <si>
    <t>Uchazeč:</t>
  </si>
  <si>
    <t>Vyplň údaj</t>
  </si>
  <si>
    <t>Projektant:</t>
  </si>
  <si>
    <t>05645328</t>
  </si>
  <si>
    <t>Milada Klimešová</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</si>
  <si>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</si>
  <si>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</si>
  <si>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</si>
  <si>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</si>
  <si>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</si>
  <si>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</si>
  <si>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</si>
  <si>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</si>
  <si>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</si>
  <si>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</si>
  <si>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</si>
  <si>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</si>
  <si>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</si>
  <si>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</si>
  <si>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</si>
  <si>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</si>
  <si>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</si>
  <si>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</si>
  <si>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</si>
  <si>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</si>
  <si>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</si>
  <si>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</si>
  <si>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</si>
  <si>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</si>
  <si>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</si>
  <si>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</si>
  <si>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</si>
  <si>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</si>
  <si>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</si>
  <si>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</si>
  <si>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</si>
  <si>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</si>
  <si>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</si>
  <si>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</si>
  <si>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</si>
  <si>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</si>
  <si>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</si>
  <si>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</si>
  <si>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</si>
  <si>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</si>
  <si>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</si>
  <si>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</si>
  <si>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Oprava provizorního hrazení PK</t>
  </si>
  <si>
    <t>PRO</t>
  </si>
  <si>
    <t>1</t>
  </si>
  <si>
    <t>{04148325-328f-48f6-abf5-e3a3e4e6e1ce}</t>
  </si>
  <si>
    <t>2</t>
  </si>
  <si>
    <t>02</t>
  </si>
  <si>
    <t>VON</t>
  </si>
  <si>
    <t>{138a660d-b339-4b01-b253-1195f1f9d128}</t>
  </si>
  <si>
    <t>1) Krycí list soupisu</t>
  </si>
  <si>
    <t>2) Rekapitulace</t>
  </si>
  <si>
    <t>3) Soupis prací</t>
  </si>
  <si>
    <t>Zpět na list:</t>
  </si>
  <si>
    <t>Rekapitulace stavby</t>
  </si>
  <si>
    <t>KRYCÍ LIST SOUPISU</t>
  </si>
  <si>
    <t>Objekt:</t>
  </si>
  <si>
    <t>01 - Oprava provizorního hrazení PK</t>
  </si>
  <si>
    <t>REKAPITULACE ČLENĚNÍ SOUPISU PRACÍ</t>
  </si>
  <si>
    <t>Kód dílu - Popis</t>
  </si>
  <si>
    <t>Cena celkem [CZK]</t>
  </si>
  <si>
    <t>Náklady soupisu celkem</t>
  </si>
  <si>
    <t>-1</t>
  </si>
  <si>
    <t>PSV - Práce a dodávky PSV</t>
  </si>
  <si>
    <t xml:space="preserve">    767 - Konstrukce zámečnické</t>
  </si>
  <si>
    <t>789 - Povrchové úpravy ocelových konstrukcí a technologických zařízení</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</si>
  <si>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</si>
  <si>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</si>
  <si>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</si>
  <si>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</si>
  <si>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</si>
  <si>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</si>
  <si>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</si>
  <si>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</si>
  <si>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</si>
  <si>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</si>
  <si>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</si>
  <si>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</si>
  <si>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</si>
  <si>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</si>
  <si>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PSV</t>
  </si>
  <si>
    <t>Práce a dodávky PSV</t>
  </si>
  <si>
    <t>ROZPOCET</t>
  </si>
  <si>
    <t>K</t>
  </si>
  <si>
    <t>10000001R</t>
  </si>
  <si>
    <t>Transport hradidel do a z dílen zhotovitele, včetně naložení, složení, dopravy a veškeré manipulace</t>
  </si>
  <si>
    <t>kpl</t>
  </si>
  <si>
    <t>897468558</t>
  </si>
  <si>
    <t>PP</t>
  </si>
  <si>
    <t>Transport hradidel do a z dílen zhotovitele, včetně naložení, složení dopravy a veškeré manipulace</t>
  </si>
  <si>
    <t>P</t>
  </si>
  <si>
    <t xml:space="preserve">Poznámka k položce:
Viz B. Sozhrnná technická zpráva, kap. 2.5.
- včetně naložení a složení hradidel na hranici na horním platu nad VD Štěchovice  
- včetně dopravy tam a zpět do dílen zhotovitele
- včetně pronájmu jeřábu typu AC 80 a podobné pro manipulace s hradidly
- včetně veškeré manipulace
</t>
  </si>
  <si>
    <t>767</t>
  </si>
  <si>
    <t>Konstrukce zámečnické</t>
  </si>
  <si>
    <t>002_R</t>
  </si>
  <si>
    <t>Demontáž a montáž konstrukce těsnění vrchního a spodního</t>
  </si>
  <si>
    <t>1513248562</t>
  </si>
  <si>
    <t xml:space="preserve">Výroba, dodávka a montáž konstrukce těsnění vrchního a spodního
</t>
  </si>
  <si>
    <t>Poznámka k položce:
Viz B. technická zpráva, kap. 2.5.
- včetně nákladů na seřízení těsnění
- včetně nákladů na manipulaci s ocel. prvky pro potřeby nátěrů
- cnea obsahuje náklady na instalaci pryžových prvků a jejich případnou rozměrovou úpravu</t>
  </si>
  <si>
    <t>3</t>
  </si>
  <si>
    <t>M</t>
  </si>
  <si>
    <t>001_M</t>
  </si>
  <si>
    <t>Pryžové těsnění profil "U" typ 26x70/45 mm, SBR, 65°Sh</t>
  </si>
  <si>
    <t>m</t>
  </si>
  <si>
    <t>1485986265</t>
  </si>
  <si>
    <t>Pryžové těsnění profil nota A typ 130 x 65 mm, SBR 60°ShA</t>
  </si>
  <si>
    <t xml:space="preserve">Poznámka k položce:
- pryž. těsnění dnové a korunní – rozměry ověřit při demontáži !
Viz B. zpráva, kap. 2.5.2.
</t>
  </si>
  <si>
    <t>4</t>
  </si>
  <si>
    <t>31148132_R</t>
  </si>
  <si>
    <t>šroub  mosazný se zápustnou hlavou</t>
  </si>
  <si>
    <t>100 kus</t>
  </si>
  <si>
    <t>2095906023</t>
  </si>
  <si>
    <t>Poznámka k položce:
spojovací materiál pro přítlačnou lištu těsnění, viz výkres D.1.</t>
  </si>
  <si>
    <t>5</t>
  </si>
  <si>
    <t>767995111</t>
  </si>
  <si>
    <t>Montáž atypických zámečnických konstrukcí hmotnosti do 5 kg</t>
  </si>
  <si>
    <t>kg</t>
  </si>
  <si>
    <t>CS ÚRS 2018 02</t>
  </si>
  <si>
    <t>16</t>
  </si>
  <si>
    <t>-1908702629</t>
  </si>
  <si>
    <t>Montáž ostatních atypických zámečnických konstrukcí  hmotnosti do 5 kg</t>
  </si>
  <si>
    <t>PSC</t>
  </si>
  <si>
    <t xml:space="preserve">Poznámka k souboru cen:_x000D_
1. Určení cen se řídí hmotností jednotlivě montovaného dílu konstrukce. </t>
  </si>
  <si>
    <t>Poznámka k položce:
Montáž lávky korunního hradidla,
viz D.2.</t>
  </si>
  <si>
    <t>6</t>
  </si>
  <si>
    <t>767995114</t>
  </si>
  <si>
    <t>Montáž atypických zámečnických konstrukcí hmotnosti do 50 kg</t>
  </si>
  <si>
    <t>187651936</t>
  </si>
  <si>
    <t>Montáž ostatních atypických zámečnických konstrukcí  hmotnosti přes 20 do 50 kg</t>
  </si>
  <si>
    <t>7</t>
  </si>
  <si>
    <t>767590122_R</t>
  </si>
  <si>
    <t xml:space="preserve">Montáž podlahového roštu </t>
  </si>
  <si>
    <t>1811765517</t>
  </si>
  <si>
    <t>Montáž  podlahových konstrukcí podlahových roštů</t>
  </si>
  <si>
    <t xml:space="preserve">Poznámka k položce:
Cena za montáž nových podlahových roštů na lávce- včetně přichycení a dělení.
Viz výkres D.2.
</t>
  </si>
  <si>
    <t>8</t>
  </si>
  <si>
    <t>767590123_R</t>
  </si>
  <si>
    <t>Podlahový rošt kompozitový litý, výška 38 mm, oka 30x30 mm, protiskluzový</t>
  </si>
  <si>
    <t>m2</t>
  </si>
  <si>
    <t>-1136628000</t>
  </si>
  <si>
    <t>Podlahový rošt kompozitový litý, výška 38mm, oko 30x30 mm povrch protiskluzový pískovaný.</t>
  </si>
  <si>
    <t xml:space="preserve">Poznámka k položce:
Výroba a dodávka podlahových roštů korunní lávky
Včetně úpravy atyp. rozměrů š.0,6 m
viz. B. zpráva, kap. 2.5.2.
včetně dodávky uchycovacího mateirálu- nerez.
</t>
  </si>
  <si>
    <t>9</t>
  </si>
  <si>
    <t>005_R</t>
  </si>
  <si>
    <t>Výroba, dodávka a montáž nerezových prvků, včetně materiálu 1.4301</t>
  </si>
  <si>
    <t>-1722629064</t>
  </si>
  <si>
    <t>Výroba, dodávka a montáž nerezových prvků, včetně materiálu nerez 1.4301</t>
  </si>
  <si>
    <t>Poznámka k položce:
Viz B. technická zpráva, 
materiál nerez dle ČSN 10088-1 1.4301 ( X5CrNi 18-10 )
- přítlačné lišty těsnění (výkres D.1.)
- zábradlí lávky (výkres D.2., pol. 6 až 9).</t>
  </si>
  <si>
    <t>VV</t>
  </si>
  <si>
    <t>50 "výkres D.2." +12,14*18*2,43 "přítlačná lišta, výkres D.1."</t>
  </si>
  <si>
    <t>10</t>
  </si>
  <si>
    <t>13010420_R</t>
  </si>
  <si>
    <t>válcované profily ocel S235</t>
  </si>
  <si>
    <t>t</t>
  </si>
  <si>
    <t>32</t>
  </si>
  <si>
    <t>-1418501341</t>
  </si>
  <si>
    <t>Poznámka k položce:
materiál lávky dle výkresu D.2.</t>
  </si>
  <si>
    <t>11</t>
  </si>
  <si>
    <t>767996701</t>
  </si>
  <si>
    <t>Demontáž atypických zámečnických konstrukcí řezáním hmotnosti jednotlivých dílů do 50 kg</t>
  </si>
  <si>
    <t>1770736754</t>
  </si>
  <si>
    <t>Demontáž ostatních zámečnických konstrukcí  o hmotnosti jednotlivých dílů řezáním do 50 kg</t>
  </si>
  <si>
    <t xml:space="preserve">Poznámka k souboru cen:_x000D_
1. Cenami nelze oceňovat demontáž jmenovité konstrukce, pro kterou jsou ceny v katalogu již stanoveny. 2. Ceny lze užít pro sortiment zámečnických konstrukcí, nikoliv pro sloupy, kolejnice, vazníky apod. 3. Volba cen se řídí hmotností jednotlivě demontovaného dílu konstrukce. </t>
  </si>
  <si>
    <t>Poznámka k položce:
Demontáž stávající lávky na korunním hradidle.</t>
  </si>
  <si>
    <t>12</t>
  </si>
  <si>
    <t>004_R</t>
  </si>
  <si>
    <t>Nerez - spojovací materiál A2-70</t>
  </si>
  <si>
    <t>225684060</t>
  </si>
  <si>
    <t>Nerez - spojovací materiál, materiál A2-70</t>
  </si>
  <si>
    <t>Poznámka k položce:
Viz B. zpráva, kap.2.5.2.
- zahrnuje nerez spojovací materiál, cca 18 ks šroubovací zátky
- včetně odstranění původníí zátky
- včetně montáže, dodávky</t>
  </si>
  <si>
    <t>789</t>
  </si>
  <si>
    <t>Povrchové úpravy ocelových konstrukcí a technologických zařízení</t>
  </si>
  <si>
    <t>13</t>
  </si>
  <si>
    <t>006_R</t>
  </si>
  <si>
    <t>Metalizace ocelových konstrukcí</t>
  </si>
  <si>
    <t>1849511904</t>
  </si>
  <si>
    <t>Poznámka k položce:
Viz B. zpráva, kap. 2.5.2.
metalizace tl. 120 um (žárové stříkání slitinou ZnAl15).</t>
  </si>
  <si>
    <t>14</t>
  </si>
  <si>
    <t>007_R</t>
  </si>
  <si>
    <t>Ošetření dutin konzervačním a vytěsňovacím olejem</t>
  </si>
  <si>
    <t>-1315253223</t>
  </si>
  <si>
    <t>Poznámka k položce:
Viz B. zpráva, kap. 2.5.2.
ošetření dutin hradidel.
- cena včetně materiálu a práce.</t>
  </si>
  <si>
    <t>789221512</t>
  </si>
  <si>
    <t>Otryskání abrazivem ze strusky ocelových kcí třídy I stupeň zarezavění A stupeň přípravy Sa 2 1/2</t>
  </si>
  <si>
    <t>1171186117</t>
  </si>
  <si>
    <t>Otryskání povrchů ocelových konstrukcí suché abrazivní tryskání abrazivem ze strusky třídy I stupeň zrezivění A, stupeň přípravy Sa 2½</t>
  </si>
  <si>
    <t>Poznámka k položce:
Práce v dílnách zhotovitele, viz výkres D.1.</t>
  </si>
  <si>
    <t>78933422_R</t>
  </si>
  <si>
    <t>Zhotovení nátěru ocelových konstrukcí dvousložkového</t>
  </si>
  <si>
    <t>-1034945231</t>
  </si>
  <si>
    <t xml:space="preserve">Zhotovení nátěru ocelových konstrukcí dvousložkového epoxidového. Cena obsahuje náklady na práci a veškerý materiál včetně spotřeby nátěrových hmot.
</t>
  </si>
  <si>
    <t>Poznámka k položce:
Specifikace nátěru viz B. zpráva, kap.TZ, kap.2.5.2.
Práce v dílnách zhotovitele, viz výkres D.1.
Nátěr dvousložkovou epoxidovou barvou, položka obsahuje náklady na zhotovení nátěru, včetně spotřeby nátěrových hmot.
Nátěr veškerých ocelových ploch vrat včetně nově dodaných prvků.
kategorie „klasifikace vnějšího prostředí“ (dle ČSN ISO 12 944-2) -  C5-I, –velmi vysoká (průmyslová).
„stupeň korozní agresivity“ vody (ČSN ISO 12 944-2) – Im1 – ponor do sladké vody.
doporučené skladby systému a minimální tloušťky jednotlivých vrstev PKO (dle ČSN ISO 12 944-5) s požadovanou životností dle ČSN ISO 12 944-1 kategorie H – vysoká (více než 15 let).
Cena obsahuje i náklady na přesun hmot v rámci stavby.</t>
  </si>
  <si>
    <t>17</t>
  </si>
  <si>
    <t>99878910_R</t>
  </si>
  <si>
    <t>Přesun hmot PSV</t>
  </si>
  <si>
    <t>-20825949</t>
  </si>
  <si>
    <t>02 - VON</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</si>
  <si>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</si>
  <si>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</si>
  <si>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</si>
  <si>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</si>
  <si>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</si>
  <si>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VRN</t>
  </si>
  <si>
    <t>Vedlejší rozpočtové náklady</t>
  </si>
  <si>
    <t>VRN1</t>
  </si>
  <si>
    <t>Průzkumné, geodetické a projektové práce</t>
  </si>
  <si>
    <t>013203000_R</t>
  </si>
  <si>
    <t>Dokumentace dílenská</t>
  </si>
  <si>
    <t>1024</t>
  </si>
  <si>
    <t>-1789886719</t>
  </si>
  <si>
    <t>Průzkumné, geodetické a projektové práce projektové práce dokumentace stavby (výkresová a textová) bez rozlišení</t>
  </si>
  <si>
    <t xml:space="preserve">Poznámka k položce:
Dílenská dokumentace pro výrobu nových částí ocelových konstrukcí.
</t>
  </si>
  <si>
    <t>VRN2</t>
  </si>
  <si>
    <t>Příprava staveniště</t>
  </si>
  <si>
    <t>020001000R</t>
  </si>
  <si>
    <t>249329912</t>
  </si>
  <si>
    <t xml:space="preserve">Základní rozdělení průvodních činností a nákladů příprava staveniště, včetně složení mat. apod.
</t>
  </si>
  <si>
    <t>VRN3</t>
  </si>
  <si>
    <t>Zařízení staveniště</t>
  </si>
  <si>
    <t>034103000R</t>
  </si>
  <si>
    <t>Energie pro zařízení staveniště</t>
  </si>
  <si>
    <t>-1386797105</t>
  </si>
  <si>
    <t xml:space="preserve">Energie pro zařízení staveniště
 - nezbytné vnitrostaveništní rozvody energie vč. zajištění jejich zdrojů
</t>
  </si>
  <si>
    <t>039103000R</t>
  </si>
  <si>
    <t>Rozebrání, bourání a odvoz zařízení staveniště</t>
  </si>
  <si>
    <t>-141474885</t>
  </si>
  <si>
    <t>Zařízení staveniště zrušení zařízení staveniště rozebrání, bourání a odvoz</t>
  </si>
  <si>
    <t>VRN4</t>
  </si>
  <si>
    <t>Inženýrská činnost</t>
  </si>
  <si>
    <t>043002000</t>
  </si>
  <si>
    <t>Zkoušky a ostatní měření</t>
  </si>
  <si>
    <t>930662437</t>
  </si>
  <si>
    <t xml:space="preserve">Měření tloušťky nátěrů
</t>
  </si>
  <si>
    <t xml:space="preserve">Poznámka k položce:
rozsah viz B. zpráva  kap.2.5.2.2.
- měřeníi, vyhodnocení a záznam zkoušek
- cena obsahuje veškeré náklady na provedení uvedených zkoušek a jejich vyhodnocení
</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</si>
</sst>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7">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sz val="7"/>
      <name val="Trebuchet MS"/>
    </font>
    <font>
      <i/>
      <sz val="7"/>
      <color rgb="FF969696"/>
      <name val="Trebuchet MS"/>
    </font>
    <font>
      <i/>
      <sz val="8"/>
      <color rgb="FF0000FF"/>
      <name val="Trebuchet MS"/>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2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6" fillId="0" borderId="0" applyNumberFormat="0" applyFill="0" applyBorder="0" applyAlignment="0" applyProtection="0"/>
  </cellStyleXfs>
  <cellXfs count="27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2" borderId="0" xfId="0" applyFont="1" applyFill="1" applyAlignment="1" applyProtection="1">
      <alignment horizontal="left" vertical="center"/>
    </xf>
    <xf numFmtId="0" fontId="10" fillId="2" borderId="0" xfId="0" applyFont="1" applyFill="1" applyAlignment="1" applyProtection="1">
      <alignment vertical="center"/>
    </xf>
    <xf numFmtId="0" fontId="11" fillId="2" borderId="0" xfId="0" applyFont="1" applyFill="1" applyAlignment="1" applyProtection="1">
      <alignment horizontal="left" vertical="center"/>
    </xf>
    <xf numFmtId="0" fontId="12" fillId="2" borderId="0" xfId="1" applyFont="1" applyFill="1" applyAlignment="1" applyProtection="1">
      <alignment vertical="center"/>
    </xf>
    <xf numFmtId="0" fontId="36" fillId="2" borderId="0" xfId="1" applyFill="1"/>
    <xf numFmtId="0" fontId="0" fillId="2" borderId="0" xfId="0" applyFill="1"/>
    <xf numFmtId="0" fontId="9" fillId="2" borderId="0" xfId="0" applyFont="1" applyFill="1" applyAlignment="1">
      <alignment horizontal="left" vertical="center"/>
    </xf>
    <xf numFmtId="0" fontId="9"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0" xfId="0" applyBorder="1" applyProtection="1"/>
    <xf numFmtId="0" fontId="13" fillId="0" borderId="0" xfId="0" applyFont="1" applyBorder="1" applyAlignment="1" applyProtection="1">
      <alignment horizontal="left" vertical="center"/>
    </xf>
    <xf numFmtId="0" fontId="0" fillId="0" borderId="5" xfId="0" applyBorder="1" applyProtection="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6"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6" xfId="0" applyBorder="1" applyProtection="1"/>
    <xf numFmtId="0" fontId="0" fillId="0" borderId="4" xfId="0" applyFont="1" applyBorder="1" applyAlignment="1" applyProtection="1">
      <alignment vertical="center"/>
    </xf>
    <xf numFmtId="0" fontId="0" fillId="0" borderId="0" xfId="0" applyFont="1" applyBorder="1" applyAlignment="1" applyProtection="1">
      <alignment vertical="center"/>
    </xf>
    <xf numFmtId="0" fontId="18" fillId="0" borderId="7" xfId="0" applyFont="1" applyBorder="1" applyAlignment="1" applyProtection="1">
      <alignment horizontal="left" vertical="center"/>
    </xf>
    <xf numFmtId="0" fontId="0" fillId="0" borderId="7" xfId="0" applyFont="1" applyBorder="1" applyAlignment="1" applyProtection="1">
      <alignment vertical="center"/>
    </xf>
    <xf numFmtId="0" fontId="0" fillId="0" borderId="5" xfId="0" applyFont="1" applyBorder="1" applyAlignment="1" applyProtection="1">
      <alignment vertical="center"/>
    </xf>
    <xf numFmtId="0" fontId="1" fillId="0" borderId="0" xfId="0" applyFont="1" applyBorder="1" applyAlignment="1" applyProtection="1">
      <alignment horizontal="right" vertical="center"/>
    </xf>
    <xf numFmtId="0" fontId="1" fillId="0" borderId="4"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5" xfId="0" applyFont="1" applyBorder="1" applyAlignment="1" applyProtection="1">
      <alignment vertical="center"/>
    </xf>
    <xf numFmtId="0" fontId="0" fillId="4" borderId="0" xfId="0" applyFont="1" applyFill="1" applyBorder="1" applyAlignment="1" applyProtection="1">
      <alignment vertical="center"/>
    </xf>
    <xf numFmtId="0" fontId="3" fillId="4" borderId="8" xfId="0" applyFont="1" applyFill="1" applyBorder="1" applyAlignment="1" applyProtection="1">
      <alignment horizontal="left" vertical="center"/>
    </xf>
    <xf numFmtId="0" fontId="0" fillId="4" borderId="9" xfId="0" applyFont="1" applyFill="1" applyBorder="1" applyAlignment="1" applyProtection="1">
      <alignment vertical="center"/>
    </xf>
    <xf numFmtId="0" fontId="3" fillId="4" borderId="9" xfId="0" applyFont="1" applyFill="1" applyBorder="1" applyAlignment="1" applyProtection="1">
      <alignment horizontal="center" vertical="center"/>
    </xf>
    <xf numFmtId="0" fontId="0" fillId="4" borderId="5" xfId="0" applyFont="1" applyFill="1" applyBorder="1" applyAlignment="1" applyProtection="1">
      <alignment vertical="center"/>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0" fillId="0" borderId="4" xfId="0" applyFont="1" applyBorder="1" applyAlignment="1">
      <alignment vertical="center"/>
    </xf>
    <xf numFmtId="0" fontId="13" fillId="0" borderId="0" xfId="0" applyFont="1" applyAlignment="1" applyProtection="1">
      <alignment horizontal="left" vertical="center"/>
    </xf>
    <xf numFmtId="0" fontId="0" fillId="0" borderId="0" xfId="0" applyFont="1" applyAlignment="1" applyProtection="1">
      <alignment vertical="center"/>
    </xf>
    <xf numFmtId="0" fontId="2" fillId="0" borderId="4" xfId="0" applyFont="1" applyBorder="1" applyAlignment="1" applyProtection="1">
      <alignment vertical="center"/>
    </xf>
    <xf numFmtId="0" fontId="16" fillId="0" borderId="0" xfId="0" applyFont="1" applyAlignment="1" applyProtection="1">
      <alignment horizontal="lef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5" xfId="0" applyFont="1" applyBorder="1" applyAlignment="1">
      <alignment vertical="center"/>
    </xf>
    <xf numFmtId="0" fontId="0" fillId="0" borderId="16" xfId="0" applyFont="1" applyBorder="1" applyAlignment="1">
      <alignment vertical="center"/>
    </xf>
    <xf numFmtId="0" fontId="0" fillId="0" borderId="0" xfId="0" applyFont="1" applyBorder="1" applyAlignment="1">
      <alignment vertical="center"/>
    </xf>
    <xf numFmtId="0" fontId="0" fillId="0" borderId="18" xfId="0" applyFont="1" applyBorder="1" applyAlignment="1">
      <alignment vertical="center"/>
    </xf>
    <xf numFmtId="0" fontId="0" fillId="0" borderId="18" xfId="0" applyFont="1" applyBorder="1" applyAlignment="1" applyProtection="1">
      <alignment vertical="center"/>
    </xf>
    <xf numFmtId="0" fontId="0" fillId="5" borderId="9"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16" fillId="0" borderId="19" xfId="0" applyFont="1" applyBorder="1" applyAlignment="1" applyProtection="1">
      <alignment horizontal="center" vertical="center" wrapText="1"/>
    </xf>
    <xf numFmtId="0" fontId="16" fillId="0" borderId="20" xfId="0" applyFont="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0" fillId="0" borderId="14" xfId="0" applyFont="1" applyBorder="1" applyAlignment="1" applyProtection="1">
      <alignment vertical="center"/>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0" fontId="3" fillId="0" borderId="0" xfId="0" applyFont="1" applyAlignment="1" applyProtection="1">
      <alignment horizontal="center" vertical="center"/>
    </xf>
    <xf numFmtId="4" fontId="20" fillId="0" borderId="17"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8" xfId="0" applyNumberFormat="1" applyFont="1" applyBorder="1" applyAlignment="1" applyProtection="1">
      <alignment vertical="center"/>
    </xf>
    <xf numFmtId="0" fontId="3"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4" fillId="0" borderId="4" xfId="0" applyFont="1" applyBorder="1" applyAlignment="1" applyProtection="1">
      <alignment vertical="center"/>
    </xf>
    <xf numFmtId="0" fontId="24" fillId="0" borderId="0" xfId="0" applyFont="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4" fillId="0" borderId="4" xfId="0" applyFont="1" applyBorder="1" applyAlignment="1">
      <alignment vertical="center"/>
    </xf>
    <xf numFmtId="4" fontId="27" fillId="0" borderId="17" xfId="0" applyNumberFormat="1" applyFont="1" applyBorder="1" applyAlignment="1" applyProtection="1">
      <alignment vertical="center"/>
    </xf>
    <xf numFmtId="4" fontId="27" fillId="0" borderId="0" xfId="0" applyNumberFormat="1" applyFont="1" applyBorder="1" applyAlignment="1" applyProtection="1">
      <alignment vertical="center"/>
    </xf>
    <xf numFmtId="166" fontId="27" fillId="0" borderId="0" xfId="0" applyNumberFormat="1" applyFont="1" applyBorder="1" applyAlignment="1" applyProtection="1">
      <alignment vertical="center"/>
    </xf>
    <xf numFmtId="4" fontId="27" fillId="0" borderId="18" xfId="0" applyNumberFormat="1" applyFont="1" applyBorder="1" applyAlignment="1" applyProtection="1">
      <alignment vertical="center"/>
    </xf>
    <xf numFmtId="0" fontId="4" fillId="0" borderId="0" xfId="0" applyFont="1" applyAlignment="1">
      <alignment horizontal="left" vertical="center"/>
    </xf>
    <xf numFmtId="4" fontId="27" fillId="0" borderId="22" xfId="0" applyNumberFormat="1" applyFont="1" applyBorder="1" applyAlignment="1" applyProtection="1">
      <alignment vertical="center"/>
    </xf>
    <xf numFmtId="4" fontId="27" fillId="0" borderId="23" xfId="0" applyNumberFormat="1" applyFont="1" applyBorder="1" applyAlignment="1" applyProtection="1">
      <alignment vertical="center"/>
    </xf>
    <xf numFmtId="166" fontId="27" fillId="0" borderId="23" xfId="0" applyNumberFormat="1" applyFont="1" applyBorder="1" applyAlignment="1" applyProtection="1">
      <alignment vertical="center"/>
    </xf>
    <xf numFmtId="4" fontId="27" fillId="0" borderId="24" xfId="0" applyNumberFormat="1" applyFont="1" applyBorder="1" applyAlignment="1" applyProtection="1">
      <alignment vertical="center"/>
    </xf>
    <xf numFmtId="0" fontId="0" fillId="0" borderId="0" xfId="0" applyProtection="1">
      <protection locked="0"/>
    </xf>
    <xf numFmtId="0" fontId="10" fillId="2" borderId="0" xfId="0" applyFont="1" applyFill="1" applyAlignment="1">
      <alignment vertical="center"/>
    </xf>
    <xf numFmtId="0" fontId="11" fillId="2" borderId="0" xfId="0" applyFont="1" applyFill="1" applyAlignment="1">
      <alignment horizontal="left" vertical="center"/>
    </xf>
    <xf numFmtId="0" fontId="28" fillId="2" borderId="0" xfId="1" applyFont="1" applyFill="1" applyAlignment="1">
      <alignment vertical="center"/>
    </xf>
    <xf numFmtId="0" fontId="10" fillId="2" borderId="0" xfId="0" applyFont="1" applyFill="1" applyAlignment="1" applyProtection="1">
      <alignment vertical="center"/>
      <protection locked="0"/>
    </xf>
    <xf numFmtId="0" fontId="0" fillId="0" borderId="2"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6"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4"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5" xfId="0" applyFont="1" applyBorder="1" applyAlignment="1" applyProtection="1">
      <alignment vertical="center" wrapText="1"/>
    </xf>
    <xf numFmtId="0" fontId="0" fillId="0" borderId="15" xfId="0" applyFont="1" applyBorder="1" applyAlignment="1" applyProtection="1">
      <alignment vertical="center"/>
      <protection locked="0"/>
    </xf>
    <xf numFmtId="0" fontId="0" fillId="0" borderId="25" xfId="0" applyFont="1" applyBorder="1" applyAlignment="1" applyProtection="1">
      <alignment vertical="center"/>
    </xf>
    <xf numFmtId="0" fontId="18" fillId="0" borderId="0" xfId="0" applyFont="1" applyBorder="1" applyAlignment="1" applyProtection="1">
      <alignment horizontal="left" vertical="center"/>
    </xf>
    <xf numFmtId="4" fontId="21"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8" xfId="0" applyFont="1" applyFill="1" applyBorder="1" applyAlignment="1" applyProtection="1">
      <alignment horizontal="left" vertical="center"/>
    </xf>
    <xf numFmtId="0" fontId="3" fillId="5" borderId="9" xfId="0" applyFont="1" applyFill="1" applyBorder="1" applyAlignment="1" applyProtection="1">
      <alignment horizontal="right" vertical="center"/>
    </xf>
    <xf numFmtId="0" fontId="3" fillId="5" borderId="9" xfId="0" applyFont="1" applyFill="1" applyBorder="1" applyAlignment="1" applyProtection="1">
      <alignment horizontal="center" vertical="center"/>
    </xf>
    <xf numFmtId="0" fontId="0" fillId="5" borderId="9" xfId="0" applyFont="1" applyFill="1" applyBorder="1" applyAlignment="1" applyProtection="1">
      <alignment vertical="center"/>
      <protection locked="0"/>
    </xf>
    <xf numFmtId="4" fontId="3" fillId="5" borderId="9" xfId="0" applyNumberFormat="1" applyFont="1" applyFill="1" applyBorder="1" applyAlignment="1" applyProtection="1">
      <alignment vertical="center"/>
    </xf>
    <xf numFmtId="0" fontId="0" fillId="5" borderId="26" xfId="0" applyFont="1" applyFill="1" applyBorder="1" applyAlignment="1" applyProtection="1">
      <alignment vertical="center"/>
    </xf>
    <xf numFmtId="0" fontId="0" fillId="0" borderId="12"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0" fillId="0" borderId="3"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5" xfId="0" applyFont="1" applyFill="1" applyBorder="1" applyAlignment="1" applyProtection="1">
      <alignment vertical="center"/>
    </xf>
    <xf numFmtId="0" fontId="29" fillId="0" borderId="0" xfId="0" applyFont="1" applyBorder="1" applyAlignment="1" applyProtection="1">
      <alignment horizontal="left" vertical="center"/>
    </xf>
    <xf numFmtId="0" fontId="5" fillId="0" borderId="4" xfId="0" applyFont="1" applyBorder="1" applyAlignment="1" applyProtection="1">
      <alignment vertical="center"/>
    </xf>
    <xf numFmtId="0" fontId="5" fillId="0" borderId="0" xfId="0" applyFont="1" applyBorder="1" applyAlignment="1" applyProtection="1">
      <alignment vertical="center"/>
    </xf>
    <xf numFmtId="0" fontId="5" fillId="0" borderId="23" xfId="0" applyFont="1" applyBorder="1" applyAlignment="1" applyProtection="1">
      <alignment horizontal="left" vertical="center"/>
    </xf>
    <xf numFmtId="0" fontId="5" fillId="0" borderId="23" xfId="0" applyFont="1" applyBorder="1" applyAlignment="1" applyProtection="1">
      <alignment vertical="center"/>
    </xf>
    <xf numFmtId="0" fontId="5" fillId="0" borderId="23" xfId="0" applyFont="1" applyBorder="1" applyAlignment="1" applyProtection="1">
      <alignment vertical="center"/>
      <protection locked="0"/>
    </xf>
    <xf numFmtId="4" fontId="5" fillId="0" borderId="23" xfId="0" applyNumberFormat="1" applyFont="1" applyBorder="1" applyAlignment="1" applyProtection="1">
      <alignment vertical="center"/>
    </xf>
    <xf numFmtId="0" fontId="5" fillId="0" borderId="5" xfId="0" applyFont="1" applyBorder="1" applyAlignment="1" applyProtection="1">
      <alignment vertical="center"/>
    </xf>
    <xf numFmtId="0" fontId="6" fillId="0" borderId="4" xfId="0" applyFont="1" applyBorder="1" applyAlignment="1" applyProtection="1">
      <alignment vertical="center"/>
    </xf>
    <xf numFmtId="0" fontId="6" fillId="0" borderId="0" xfId="0" applyFont="1" applyBorder="1" applyAlignment="1" applyProtection="1">
      <alignment vertical="center"/>
    </xf>
    <xf numFmtId="0" fontId="6" fillId="0" borderId="23" xfId="0" applyFont="1" applyBorder="1" applyAlignment="1" applyProtection="1">
      <alignment horizontal="left" vertical="center"/>
    </xf>
    <xf numFmtId="0" fontId="6" fillId="0" borderId="23" xfId="0" applyFont="1" applyBorder="1" applyAlignment="1" applyProtection="1">
      <alignment vertical="center"/>
    </xf>
    <xf numFmtId="0" fontId="6" fillId="0" borderId="23" xfId="0" applyFont="1" applyBorder="1" applyAlignment="1" applyProtection="1">
      <alignment vertical="center"/>
      <protection locked="0"/>
    </xf>
    <xf numFmtId="4" fontId="6" fillId="0" borderId="23" xfId="0" applyNumberFormat="1" applyFont="1" applyBorder="1" applyAlignment="1" applyProtection="1">
      <alignment vertical="center"/>
    </xf>
    <xf numFmtId="0" fontId="6" fillId="0" borderId="5"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6" fillId="0" borderId="0" xfId="0" applyFont="1" applyAlignment="1" applyProtection="1">
      <alignment horizontal="left" vertical="center"/>
      <protection locked="0"/>
    </xf>
    <xf numFmtId="0" fontId="0" fillId="0" borderId="4" xfId="0" applyFont="1" applyBorder="1" applyAlignment="1" applyProtection="1">
      <alignment horizontal="center" vertical="center" wrapText="1"/>
    </xf>
    <xf numFmtId="0" fontId="2" fillId="5" borderId="19"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protection locked="0"/>
    </xf>
    <xf numFmtId="0" fontId="2" fillId="5" borderId="21"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1" fillId="0" borderId="0" xfId="0" applyNumberFormat="1" applyFont="1" applyAlignment="1" applyProtection="1"/>
    <xf numFmtId="166" fontId="30" fillId="0" borderId="15" xfId="0" applyNumberFormat="1" applyFont="1" applyBorder="1" applyAlignment="1" applyProtection="1"/>
    <xf numFmtId="166" fontId="30" fillId="0" borderId="16" xfId="0" applyNumberFormat="1" applyFont="1" applyBorder="1" applyAlignment="1" applyProtection="1"/>
    <xf numFmtId="4" fontId="31" fillId="0" borderId="0" xfId="0" applyNumberFormat="1" applyFont="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4" xfId="0" applyFont="1" applyBorder="1" applyAlignment="1"/>
    <xf numFmtId="0" fontId="7" fillId="0" borderId="17"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8"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0" fillId="0" borderId="27" xfId="0" applyFont="1" applyBorder="1" applyAlignment="1" applyProtection="1">
      <alignment horizontal="center" vertical="center"/>
    </xf>
    <xf numFmtId="49" fontId="0" fillId="0" borderId="27" xfId="0" applyNumberFormat="1" applyFont="1" applyBorder="1" applyAlignment="1" applyProtection="1">
      <alignment horizontal="left" vertical="center" wrapText="1"/>
    </xf>
    <xf numFmtId="0" fontId="0" fillId="0" borderId="27" xfId="0" applyFont="1" applyBorder="1" applyAlignment="1" applyProtection="1">
      <alignment horizontal="left" vertical="center" wrapText="1"/>
    </xf>
    <xf numFmtId="0" fontId="0" fillId="0" borderId="27" xfId="0" applyFont="1" applyBorder="1" applyAlignment="1" applyProtection="1">
      <alignment horizontal="center" vertical="center" wrapText="1"/>
    </xf>
    <xf numFmtId="167" fontId="0" fillId="0" borderId="27" xfId="0" applyNumberFormat="1" applyFont="1" applyBorder="1" applyAlignment="1" applyProtection="1">
      <alignment vertical="center"/>
    </xf>
    <xf numFmtId="4" fontId="0" fillId="3" borderId="27" xfId="0" applyNumberFormat="1" applyFont="1" applyFill="1" applyBorder="1" applyAlignment="1" applyProtection="1">
      <alignment vertical="center"/>
      <protection locked="0"/>
    </xf>
    <xf numFmtId="4" fontId="0" fillId="0" borderId="27" xfId="0" applyNumberFormat="1" applyFont="1" applyBorder="1" applyAlignment="1" applyProtection="1">
      <alignment vertical="center"/>
    </xf>
    <xf numFmtId="0" fontId="1" fillId="3" borderId="27"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8" xfId="0" applyNumberFormat="1" applyFont="1" applyBorder="1" applyAlignment="1" applyProtection="1">
      <alignment vertical="center"/>
    </xf>
    <xf numFmtId="4" fontId="0" fillId="0" borderId="0" xfId="0" applyNumberFormat="1" applyFont="1" applyAlignment="1">
      <alignment vertical="center"/>
    </xf>
    <xf numFmtId="0" fontId="32" fillId="0" borderId="0" xfId="0" applyFont="1" applyAlignment="1" applyProtection="1">
      <alignment horizontal="left" vertical="center"/>
    </xf>
    <xf numFmtId="0" fontId="33" fillId="0" borderId="0" xfId="0" applyFont="1" applyAlignment="1" applyProtection="1">
      <alignment horizontal="left" vertical="center" wrapText="1"/>
    </xf>
    <xf numFmtId="0" fontId="0" fillId="0" borderId="17" xfId="0" applyFont="1" applyBorder="1" applyAlignment="1" applyProtection="1">
      <alignment vertical="center"/>
    </xf>
    <xf numFmtId="0" fontId="34" fillId="0" borderId="0" xfId="0" applyFont="1" applyAlignment="1" applyProtection="1">
      <alignment vertical="center" wrapText="1"/>
    </xf>
    <xf numFmtId="0" fontId="6" fillId="0" borderId="0" xfId="0" applyFont="1" applyAlignment="1" applyProtection="1">
      <alignment horizontal="left"/>
    </xf>
    <xf numFmtId="4" fontId="6" fillId="0" borderId="0" xfId="0" applyNumberFormat="1" applyFont="1" applyAlignment="1" applyProtection="1"/>
    <xf numFmtId="0" fontId="35" fillId="0" borderId="27" xfId="0" applyFont="1" applyBorder="1" applyAlignment="1" applyProtection="1">
      <alignment horizontal="center" vertical="center"/>
    </xf>
    <xf numFmtId="49" fontId="35" fillId="0" borderId="27" xfId="0" applyNumberFormat="1" applyFont="1" applyBorder="1" applyAlignment="1" applyProtection="1">
      <alignment horizontal="left" vertical="center" wrapText="1"/>
    </xf>
    <xf numFmtId="0" fontId="35" fillId="0" borderId="27" xfId="0" applyFont="1" applyBorder="1" applyAlignment="1" applyProtection="1">
      <alignment horizontal="left" vertical="center" wrapText="1"/>
    </xf>
    <xf numFmtId="0" fontId="35" fillId="0" borderId="27" xfId="0" applyFont="1" applyBorder="1" applyAlignment="1" applyProtection="1">
      <alignment horizontal="center" vertical="center" wrapText="1"/>
    </xf>
    <xf numFmtId="167" fontId="35" fillId="0" borderId="27" xfId="0" applyNumberFormat="1" applyFont="1" applyBorder="1" applyAlignment="1" applyProtection="1">
      <alignment vertical="center"/>
    </xf>
    <xf numFmtId="4" fontId="35" fillId="3" borderId="27" xfId="0" applyNumberFormat="1" applyFont="1" applyFill="1" applyBorder="1" applyAlignment="1" applyProtection="1">
      <alignment vertical="center"/>
      <protection locked="0"/>
    </xf>
    <xf numFmtId="4" fontId="35" fillId="0" borderId="27" xfId="0" applyNumberFormat="1" applyFont="1" applyBorder="1" applyAlignment="1" applyProtection="1">
      <alignment vertical="center"/>
    </xf>
    <xf numFmtId="0" fontId="35" fillId="0" borderId="4" xfId="0" applyFont="1" applyBorder="1" applyAlignment="1">
      <alignment vertical="center"/>
    </xf>
    <xf numFmtId="0" fontId="35" fillId="3" borderId="27"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8" fillId="0" borderId="4"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4" xfId="0" applyFont="1" applyBorder="1" applyAlignment="1">
      <alignment vertical="center"/>
    </xf>
    <xf numFmtId="0" fontId="8" fillId="0" borderId="17" xfId="0" applyFont="1" applyBorder="1" applyAlignment="1" applyProtection="1">
      <alignment vertical="center"/>
    </xf>
    <xf numFmtId="0" fontId="8" fillId="0" borderId="0" xfId="0" applyFont="1" applyBorder="1" applyAlignment="1" applyProtection="1">
      <alignment vertical="center"/>
    </xf>
    <xf numFmtId="0" fontId="8" fillId="0" borderId="18" xfId="0" applyFont="1" applyBorder="1" applyAlignment="1" applyProtection="1">
      <alignment vertical="center"/>
    </xf>
    <xf numFmtId="0" fontId="8" fillId="0" borderId="0" xfId="0" applyFont="1" applyAlignment="1">
      <alignment horizontal="left" vertical="center"/>
    </xf>
    <xf numFmtId="0" fontId="0" fillId="0" borderId="22" xfId="0" applyFont="1" applyBorder="1" applyAlignment="1" applyProtection="1">
      <alignmen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4" fontId="17" fillId="0" borderId="0" xfId="0" applyNumberFormat="1" applyFont="1" applyBorder="1" applyAlignment="1" applyProtection="1">
      <alignment vertical="center"/>
    </xf>
    <xf numFmtId="0" fontId="1" fillId="0" borderId="0" xfId="0" applyFont="1" applyBorder="1" applyAlignment="1" applyProtection="1">
      <alignment vertical="center"/>
    </xf>
    <xf numFmtId="0" fontId="3" fillId="4" borderId="9" xfId="0" applyFont="1" applyFill="1" applyBorder="1" applyAlignment="1" applyProtection="1">
      <alignment horizontal="left" vertical="center"/>
    </xf>
    <xf numFmtId="0" fontId="0" fillId="4" borderId="9" xfId="0" applyFont="1" applyFill="1" applyBorder="1" applyAlignment="1" applyProtection="1">
      <alignment vertical="center"/>
    </xf>
    <xf numFmtId="4" fontId="3" fillId="4" borderId="9" xfId="0" applyNumberFormat="1" applyFont="1" applyFill="1" applyBorder="1" applyAlignment="1" applyProtection="1">
      <alignment vertical="center"/>
    </xf>
    <xf numFmtId="0" fontId="0" fillId="4" borderId="10" xfId="0" applyFont="1" applyFill="1" applyBorder="1" applyAlignment="1" applyProtection="1">
      <alignment vertical="center"/>
    </xf>
    <xf numFmtId="0" fontId="0" fillId="0" borderId="0" xfId="0"/>
    <xf numFmtId="0" fontId="2" fillId="0" borderId="0" xfId="0" applyFont="1" applyBorder="1" applyAlignment="1" applyProtection="1">
      <alignment horizontal="left" vertical="center"/>
    </xf>
    <xf numFmtId="0" fontId="0" fillId="0" borderId="0" xfId="0" applyBorder="1" applyProtection="1"/>
    <xf numFmtId="0" fontId="20" fillId="0" borderId="14" xfId="0" applyFont="1" applyBorder="1" applyAlignment="1">
      <alignment horizontal="center" vertical="center"/>
    </xf>
    <xf numFmtId="0" fontId="20" fillId="0" borderId="15" xfId="0" applyFont="1" applyBorder="1" applyAlignment="1">
      <alignment horizontal="left" vertical="center"/>
    </xf>
    <xf numFmtId="0" fontId="1" fillId="0" borderId="17" xfId="0" applyFont="1" applyBorder="1" applyAlignment="1">
      <alignment horizontal="left" vertical="center"/>
    </xf>
    <xf numFmtId="0" fontId="1" fillId="0" borderId="0" xfId="0" applyFont="1" applyBorder="1" applyAlignment="1">
      <alignment horizontal="left" vertical="center"/>
    </xf>
    <xf numFmtId="0" fontId="1" fillId="0" borderId="17" xfId="0" applyFont="1" applyBorder="1" applyAlignment="1" applyProtection="1">
      <alignment horizontal="left" vertical="center"/>
    </xf>
    <xf numFmtId="0" fontId="1" fillId="0" borderId="0" xfId="0" applyFont="1" applyBorder="1" applyAlignment="1" applyProtection="1">
      <alignment horizontal="left" vertical="center"/>
    </xf>
    <xf numFmtId="4" fontId="25" fillId="0" borderId="0" xfId="0" applyNumberFormat="1" applyFont="1" applyAlignment="1" applyProtection="1">
      <alignment vertical="center"/>
    </xf>
    <xf numFmtId="0" fontId="25" fillId="0" borderId="0" xfId="0" applyFont="1" applyAlignment="1" applyProtection="1">
      <alignment vertical="center"/>
    </xf>
    <xf numFmtId="0" fontId="2" fillId="0" borderId="0" xfId="0" applyFont="1" applyAlignment="1" applyProtection="1">
      <alignment vertical="center"/>
    </xf>
    <xf numFmtId="0" fontId="2" fillId="5" borderId="9" xfId="0" applyFont="1" applyFill="1" applyBorder="1" applyAlignment="1" applyProtection="1">
      <alignment horizontal="center" vertical="center"/>
    </xf>
    <xf numFmtId="0" fontId="2" fillId="5" borderId="9" xfId="0" applyFont="1" applyFill="1" applyBorder="1" applyAlignment="1" applyProtection="1">
      <alignment horizontal="left" vertical="center"/>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164" fontId="1" fillId="0" borderId="0" xfId="0" applyNumberFormat="1" applyFont="1" applyBorder="1" applyAlignment="1" applyProtection="1">
      <alignment horizontal="center" vertical="center"/>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18" fillId="0" borderId="7" xfId="0" applyNumberFormat="1" applyFont="1" applyBorder="1" applyAlignment="1" applyProtection="1">
      <alignment vertical="center"/>
    </xf>
    <xf numFmtId="0" fontId="0" fillId="0" borderId="7" xfId="0" applyFont="1" applyBorder="1" applyAlignment="1" applyProtection="1">
      <alignment vertical="center"/>
    </xf>
    <xf numFmtId="0" fontId="1" fillId="0" borderId="0" xfId="0" applyFont="1" applyBorder="1" applyAlignment="1" applyProtection="1">
      <alignment horizontal="right" vertical="center"/>
    </xf>
    <xf numFmtId="0" fontId="3" fillId="0" borderId="0" xfId="0" applyFont="1" applyBorder="1" applyAlignment="1" applyProtection="1">
      <alignment horizontal="left" vertical="top" wrapText="1"/>
    </xf>
    <xf numFmtId="0" fontId="24" fillId="0" borderId="0" xfId="0" applyFont="1" applyAlignment="1" applyProtection="1">
      <alignment horizontal="left" vertical="center" wrapText="1"/>
    </xf>
    <xf numFmtId="0" fontId="2" fillId="5" borderId="8"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5" borderId="9" xfId="0" applyFont="1" applyFill="1" applyBorder="1" applyAlignment="1" applyProtection="1">
      <alignment horizontal="right" vertical="center"/>
    </xf>
    <xf numFmtId="0" fontId="16" fillId="0" borderId="0" xfId="0" applyFont="1" applyBorder="1" applyAlignment="1" applyProtection="1">
      <alignment horizontal="left" vertical="center" wrapText="1"/>
    </xf>
    <xf numFmtId="0" fontId="16"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Border="1" applyAlignment="1" applyProtection="1">
      <alignment horizontal="left" vertical="center"/>
    </xf>
    <xf numFmtId="0" fontId="16" fillId="0" borderId="0" xfId="0" applyFont="1" applyAlignment="1" applyProtection="1">
      <alignment horizontal="left" vertical="center" wrapText="1"/>
    </xf>
    <xf numFmtId="0" fontId="16" fillId="0" borderId="0" xfId="0" applyFont="1" applyAlignment="1" applyProtection="1">
      <alignment horizontal="left" vertical="center"/>
    </xf>
    <xf numFmtId="0" fontId="0" fillId="0" borderId="0" xfId="0" applyFont="1" applyAlignment="1" applyProtection="1">
      <alignment vertical="center"/>
    </xf>
    <xf numFmtId="0" fontId="28" fillId="2" borderId="0" xfId="1" applyFont="1" applyFill="1" applyAlignment="1">
      <alignment vertical="center"/>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CM55"/>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2" t="s">
        <v>0</v>
      </c>
      <c r="B1" s="13"/>
      <c r="C1" s="13"/>
      <c r="D1" s="14" t="s">
        <v>1</v>
      </c>
      <c r="E1" s="13"/>
      <c r="F1" s="13"/>
      <c r="G1" s="13"/>
      <c r="H1" s="13"/>
      <c r="I1" s="13"/>
      <c r="J1" s="13"/>
      <c r="K1" s="15" t="s">
        <v>2</v>
      </c>
      <c r="L1" s="15"/>
      <c r="M1" s="15"/>
      <c r="N1" s="15"/>
      <c r="O1" s="15"/>
      <c r="P1" s="15"/>
      <c r="Q1" s="15"/>
      <c r="R1" s="15"/>
      <c r="S1" s="15"/>
      <c r="T1" s="13"/>
      <c r="U1" s="13"/>
      <c r="V1" s="13"/>
      <c r="W1" s="15" t="s">
        <v>3</v>
      </c>
      <c r="X1" s="15"/>
      <c r="Y1" s="15"/>
      <c r="Z1" s="15"/>
      <c r="AA1" s="15"/>
      <c r="AB1" s="15"/>
      <c r="AC1" s="15"/>
      <c r="AD1" s="15"/>
      <c r="AE1" s="15"/>
      <c r="AF1" s="15"/>
      <c r="AG1" s="15"/>
      <c r="AH1" s="15"/>
      <c r="AI1" s="16"/>
      <c r="AJ1" s="17"/>
      <c r="AK1" s="17"/>
      <c r="AL1" s="17"/>
      <c r="AM1" s="17"/>
      <c r="AN1" s="17"/>
      <c r="AO1" s="17"/>
      <c r="AP1" s="17"/>
      <c r="AQ1" s="17"/>
      <c r="AR1" s="17"/>
      <c r="AS1" s="17"/>
      <c r="AT1" s="17"/>
      <c r="AU1" s="17"/>
      <c r="AV1" s="17"/>
      <c r="AW1" s="17"/>
      <c r="AX1" s="17"/>
      <c r="AY1" s="17"/>
      <c r="AZ1" s="17"/>
      <c r="BA1" s="18" t="s">
        <v>4</v>
      </c>
      <c r="BB1" s="18" t="s">
        <v>5</v>
      </c>
      <c r="BC1" s="17"/>
      <c r="BD1" s="17"/>
      <c r="BE1" s="17"/>
      <c r="BF1" s="17"/>
      <c r="BG1" s="17"/>
      <c r="BH1" s="17"/>
      <c r="BI1" s="17"/>
      <c r="BJ1" s="17"/>
      <c r="BK1" s="17"/>
      <c r="BL1" s="17"/>
      <c r="BM1" s="17"/>
      <c r="BN1" s="17"/>
      <c r="BO1" s="17"/>
      <c r="BP1" s="17"/>
      <c r="BQ1" s="17"/>
      <c r="BR1" s="17"/>
      <c r="BT1" s="19" t="s">
        <v>6</v>
      </c>
      <c r="BU1" s="19" t="s">
        <v>6</v>
      </c>
      <c r="BV1" s="19" t="s">
        <v>7</v>
      </c>
    </row>
    <row r="2" spans="1:74" ht="36.950000000000003" customHeight="1">
      <c r="AR2" s="236"/>
      <c r="AS2" s="236"/>
      <c r="AT2" s="236"/>
      <c r="AU2" s="236"/>
      <c r="AV2" s="236"/>
      <c r="AW2" s="236"/>
      <c r="AX2" s="236"/>
      <c r="AY2" s="236"/>
      <c r="AZ2" s="236"/>
      <c r="BA2" s="236"/>
      <c r="BB2" s="236"/>
      <c r="BC2" s="236"/>
      <c r="BD2" s="236"/>
      <c r="BE2" s="236"/>
      <c r="BS2" s="20" t="s">
        <v>8</v>
      </c>
      <c r="BT2" s="20" t="s">
        <v>9</v>
      </c>
    </row>
    <row r="3" spans="1:74" ht="6.95"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3"/>
      <c r="BS3" s="20" t="s">
        <v>8</v>
      </c>
      <c r="BT3" s="20" t="s">
        <v>10</v>
      </c>
    </row>
    <row r="4" spans="1:74" ht="36.950000000000003" customHeight="1">
      <c r="B4" s="24"/>
      <c r="C4" s="25"/>
      <c r="D4" s="26" t="s">
        <v>11</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7"/>
      <c r="AS4" s="28" t="s">
        <v>12</v>
      </c>
      <c r="BE4" s="29" t="s">
        <v>13</v>
      </c>
      <c r="BS4" s="20" t="s">
        <v>14</v>
      </c>
    </row>
    <row r="5" spans="1:74" ht="14.45" customHeight="1">
      <c r="B5" s="24"/>
      <c r="C5" s="25"/>
      <c r="D5" s="30" t="s">
        <v>15</v>
      </c>
      <c r="E5" s="25"/>
      <c r="F5" s="25"/>
      <c r="G5" s="25"/>
      <c r="H5" s="25"/>
      <c r="I5" s="25"/>
      <c r="J5" s="25"/>
      <c r="K5" s="237" t="s">
        <v>16</v>
      </c>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5"/>
      <c r="AQ5" s="27"/>
      <c r="BE5" s="228" t="s">
        <v>17</v>
      </c>
      <c r="BS5" s="20" t="s">
        <v>8</v>
      </c>
    </row>
    <row r="6" spans="1:74" ht="36.950000000000003" customHeight="1">
      <c r="B6" s="24"/>
      <c r="C6" s="25"/>
      <c r="D6" s="32" t="s">
        <v>18</v>
      </c>
      <c r="E6" s="25"/>
      <c r="F6" s="25"/>
      <c r="G6" s="25"/>
      <c r="H6" s="25"/>
      <c r="I6" s="25"/>
      <c r="J6" s="25"/>
      <c r="K6" s="259" t="s">
        <v>19</v>
      </c>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5"/>
      <c r="AQ6" s="27"/>
      <c r="BE6" s="229"/>
      <c r="BS6" s="20" t="s">
        <v>8</v>
      </c>
    </row>
    <row r="7" spans="1:74" ht="14.45" customHeight="1">
      <c r="B7" s="24"/>
      <c r="C7" s="25"/>
      <c r="D7" s="33" t="s">
        <v>20</v>
      </c>
      <c r="E7" s="25"/>
      <c r="F7" s="25"/>
      <c r="G7" s="25"/>
      <c r="H7" s="25"/>
      <c r="I7" s="25"/>
      <c r="J7" s="25"/>
      <c r="K7" s="31" t="s">
        <v>21</v>
      </c>
      <c r="L7" s="25"/>
      <c r="M7" s="25"/>
      <c r="N7" s="25"/>
      <c r="O7" s="25"/>
      <c r="P7" s="25"/>
      <c r="Q7" s="25"/>
      <c r="R7" s="25"/>
      <c r="S7" s="25"/>
      <c r="T7" s="25"/>
      <c r="U7" s="25"/>
      <c r="V7" s="25"/>
      <c r="W7" s="25"/>
      <c r="X7" s="25"/>
      <c r="Y7" s="25"/>
      <c r="Z7" s="25"/>
      <c r="AA7" s="25"/>
      <c r="AB7" s="25"/>
      <c r="AC7" s="25"/>
      <c r="AD7" s="25"/>
      <c r="AE7" s="25"/>
      <c r="AF7" s="25"/>
      <c r="AG7" s="25"/>
      <c r="AH7" s="25"/>
      <c r="AI7" s="25"/>
      <c r="AJ7" s="25"/>
      <c r="AK7" s="33" t="s">
        <v>22</v>
      </c>
      <c r="AL7" s="25"/>
      <c r="AM7" s="25"/>
      <c r="AN7" s="31" t="s">
        <v>23</v>
      </c>
      <c r="AO7" s="25"/>
      <c r="AP7" s="25"/>
      <c r="AQ7" s="27"/>
      <c r="BE7" s="229"/>
      <c r="BS7" s="20" t="s">
        <v>8</v>
      </c>
    </row>
    <row r="8" spans="1:74" ht="14.45" customHeight="1">
      <c r="B8" s="24"/>
      <c r="C8" s="25"/>
      <c r="D8" s="33" t="s">
        <v>24</v>
      </c>
      <c r="E8" s="25"/>
      <c r="F8" s="25"/>
      <c r="G8" s="25"/>
      <c r="H8" s="25"/>
      <c r="I8" s="25"/>
      <c r="J8" s="25"/>
      <c r="K8" s="31" t="s">
        <v>25</v>
      </c>
      <c r="L8" s="25"/>
      <c r="M8" s="25"/>
      <c r="N8" s="25"/>
      <c r="O8" s="25"/>
      <c r="P8" s="25"/>
      <c r="Q8" s="25"/>
      <c r="R8" s="25"/>
      <c r="S8" s="25"/>
      <c r="T8" s="25"/>
      <c r="U8" s="25"/>
      <c r="V8" s="25"/>
      <c r="W8" s="25"/>
      <c r="X8" s="25"/>
      <c r="Y8" s="25"/>
      <c r="Z8" s="25"/>
      <c r="AA8" s="25"/>
      <c r="AB8" s="25"/>
      <c r="AC8" s="25"/>
      <c r="AD8" s="25"/>
      <c r="AE8" s="25"/>
      <c r="AF8" s="25"/>
      <c r="AG8" s="25"/>
      <c r="AH8" s="25"/>
      <c r="AI8" s="25"/>
      <c r="AJ8" s="25"/>
      <c r="AK8" s="33" t="s">
        <v>26</v>
      </c>
      <c r="AL8" s="25"/>
      <c r="AM8" s="25"/>
      <c r="AN8" s="34" t="s">
        <v>27</v>
      </c>
      <c r="AO8" s="25"/>
      <c r="AP8" s="25"/>
      <c r="AQ8" s="27"/>
      <c r="BE8" s="229"/>
      <c r="BS8" s="20" t="s">
        <v>8</v>
      </c>
    </row>
    <row r="9" spans="1:74" ht="14.45"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7"/>
      <c r="BE9" s="229"/>
      <c r="BS9" s="20" t="s">
        <v>8</v>
      </c>
    </row>
    <row r="10" spans="1:74" ht="14.45" customHeight="1">
      <c r="B10" s="24"/>
      <c r="C10" s="25"/>
      <c r="D10" s="33" t="s">
        <v>28</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3" t="s">
        <v>29</v>
      </c>
      <c r="AL10" s="25"/>
      <c r="AM10" s="25"/>
      <c r="AN10" s="31" t="s">
        <v>30</v>
      </c>
      <c r="AO10" s="25"/>
      <c r="AP10" s="25"/>
      <c r="AQ10" s="27"/>
      <c r="BE10" s="229"/>
      <c r="BS10" s="20" t="s">
        <v>8</v>
      </c>
    </row>
    <row r="11" spans="1:74" ht="18.399999999999999" customHeight="1">
      <c r="B11" s="24"/>
      <c r="C11" s="25"/>
      <c r="D11" s="25"/>
      <c r="E11" s="31" t="s">
        <v>31</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3" t="s">
        <v>32</v>
      </c>
      <c r="AL11" s="25"/>
      <c r="AM11" s="25"/>
      <c r="AN11" s="31" t="s">
        <v>23</v>
      </c>
      <c r="AO11" s="25"/>
      <c r="AP11" s="25"/>
      <c r="AQ11" s="27"/>
      <c r="BE11" s="229"/>
      <c r="BS11" s="20" t="s">
        <v>8</v>
      </c>
    </row>
    <row r="12" spans="1:74" ht="6.95"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7"/>
      <c r="BE12" s="229"/>
      <c r="BS12" s="20" t="s">
        <v>8</v>
      </c>
    </row>
    <row r="13" spans="1:74" ht="14.45" customHeight="1">
      <c r="B13" s="24"/>
      <c r="C13" s="25"/>
      <c r="D13" s="33" t="s">
        <v>33</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3" t="s">
        <v>29</v>
      </c>
      <c r="AL13" s="25"/>
      <c r="AM13" s="25"/>
      <c r="AN13" s="35" t="s">
        <v>34</v>
      </c>
      <c r="AO13" s="25"/>
      <c r="AP13" s="25"/>
      <c r="AQ13" s="27"/>
      <c r="BE13" s="229"/>
      <c r="BS13" s="20" t="s">
        <v>8</v>
      </c>
    </row>
    <row r="14" spans="1:74">
      <c r="B14" s="24"/>
      <c r="C14" s="25"/>
      <c r="D14" s="25"/>
      <c r="E14" s="253" t="s">
        <v>34</v>
      </c>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33" t="s">
        <v>32</v>
      </c>
      <c r="AL14" s="25"/>
      <c r="AM14" s="25"/>
      <c r="AN14" s="35" t="s">
        <v>34</v>
      </c>
      <c r="AO14" s="25"/>
      <c r="AP14" s="25"/>
      <c r="AQ14" s="27"/>
      <c r="BE14" s="229"/>
      <c r="BS14" s="20" t="s">
        <v>8</v>
      </c>
    </row>
    <row r="15" spans="1:74" ht="6.95"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7"/>
      <c r="BE15" s="229"/>
      <c r="BS15" s="20" t="s">
        <v>6</v>
      </c>
    </row>
    <row r="16" spans="1:74" ht="14.45" customHeight="1">
      <c r="B16" s="24"/>
      <c r="C16" s="25"/>
      <c r="D16" s="33" t="s">
        <v>35</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3" t="s">
        <v>29</v>
      </c>
      <c r="AL16" s="25"/>
      <c r="AM16" s="25"/>
      <c r="AN16" s="31" t="s">
        <v>36</v>
      </c>
      <c r="AO16" s="25"/>
      <c r="AP16" s="25"/>
      <c r="AQ16" s="27"/>
      <c r="BE16" s="229"/>
      <c r="BS16" s="20" t="s">
        <v>6</v>
      </c>
    </row>
    <row r="17" spans="2:71" ht="18.399999999999999" customHeight="1">
      <c r="B17" s="24"/>
      <c r="C17" s="25"/>
      <c r="D17" s="25"/>
      <c r="E17" s="31" t="s">
        <v>37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3" t="s">
        <v>32</v>
      </c>
      <c r="AL17" s="25"/>
      <c r="AM17" s="25"/>
      <c r="AN17" s="31" t="s">
        <v>23</v>
      </c>
      <c r="AO17" s="25"/>
      <c r="AP17" s="25"/>
      <c r="AQ17" s="27"/>
      <c r="BE17" s="229"/>
      <c r="BS17" s="20" t="s">
        <v>38</v>
      </c>
    </row>
    <row r="18" spans="2:71" ht="6.95"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7"/>
      <c r="BE18" s="229"/>
      <c r="BS18" s="20" t="s">
        <v>8</v>
      </c>
    </row>
    <row r="19" spans="2:71" ht="14.45" customHeight="1">
      <c r="B19" s="24"/>
      <c r="C19" s="25"/>
      <c r="D19" s="33" t="s">
        <v>39</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7"/>
      <c r="BE19" s="229"/>
      <c r="BS19" s="20" t="s">
        <v>8</v>
      </c>
    </row>
    <row r="20" spans="2:71" ht="16.5" customHeight="1">
      <c r="B20" s="24"/>
      <c r="C20" s="25"/>
      <c r="D20" s="25"/>
      <c r="E20" s="255" t="s">
        <v>23</v>
      </c>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
      <c r="AP20" s="25"/>
      <c r="AQ20" s="27"/>
      <c r="BE20" s="229"/>
      <c r="BS20" s="20" t="s">
        <v>6</v>
      </c>
    </row>
    <row r="21" spans="2:71" ht="6.95"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7"/>
      <c r="BE21" s="229"/>
    </row>
    <row r="22" spans="2:71" ht="6.95" customHeight="1">
      <c r="B22" s="24"/>
      <c r="C22" s="25"/>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25"/>
      <c r="AQ22" s="27"/>
      <c r="BE22" s="229"/>
    </row>
    <row r="23" spans="2:71" s="1" customFormat="1" ht="25.9" customHeight="1">
      <c r="B23" s="37"/>
      <c r="C23" s="38"/>
      <c r="D23" s="39" t="s">
        <v>40</v>
      </c>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256">
        <f>ROUND(AG51,2)</f>
        <v>0</v>
      </c>
      <c r="AL23" s="257"/>
      <c r="AM23" s="257"/>
      <c r="AN23" s="257"/>
      <c r="AO23" s="257"/>
      <c r="AP23" s="38"/>
      <c r="AQ23" s="41"/>
      <c r="BE23" s="229"/>
    </row>
    <row r="24" spans="2:71" s="1" customFormat="1" ht="6.95" customHeight="1">
      <c r="B24" s="37"/>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41"/>
      <c r="BE24" s="229"/>
    </row>
    <row r="25" spans="2:71" s="1" customFormat="1" ht="13.5">
      <c r="B25" s="37"/>
      <c r="C25" s="38"/>
      <c r="D25" s="38"/>
      <c r="E25" s="38"/>
      <c r="F25" s="38"/>
      <c r="G25" s="38"/>
      <c r="H25" s="38"/>
      <c r="I25" s="38"/>
      <c r="J25" s="38"/>
      <c r="K25" s="38"/>
      <c r="L25" s="258" t="s">
        <v>41</v>
      </c>
      <c r="M25" s="258"/>
      <c r="N25" s="258"/>
      <c r="O25" s="258"/>
      <c r="P25" s="38"/>
      <c r="Q25" s="38"/>
      <c r="R25" s="38"/>
      <c r="S25" s="38"/>
      <c r="T25" s="38"/>
      <c r="U25" s="38"/>
      <c r="V25" s="38"/>
      <c r="W25" s="258" t="s">
        <v>42</v>
      </c>
      <c r="X25" s="258"/>
      <c r="Y25" s="258"/>
      <c r="Z25" s="258"/>
      <c r="AA25" s="258"/>
      <c r="AB25" s="258"/>
      <c r="AC25" s="258"/>
      <c r="AD25" s="258"/>
      <c r="AE25" s="258"/>
      <c r="AF25" s="38"/>
      <c r="AG25" s="38"/>
      <c r="AH25" s="38"/>
      <c r="AI25" s="38"/>
      <c r="AJ25" s="38"/>
      <c r="AK25" s="258" t="s">
        <v>43</v>
      </c>
      <c r="AL25" s="258"/>
      <c r="AM25" s="258"/>
      <c r="AN25" s="258"/>
      <c r="AO25" s="258"/>
      <c r="AP25" s="38"/>
      <c r="AQ25" s="41"/>
      <c r="BE25" s="229"/>
    </row>
    <row r="26" spans="2:71" s="2" customFormat="1" ht="14.45" customHeight="1">
      <c r="B26" s="43"/>
      <c r="C26" s="44"/>
      <c r="D26" s="45" t="s">
        <v>44</v>
      </c>
      <c r="E26" s="44"/>
      <c r="F26" s="45" t="s">
        <v>45</v>
      </c>
      <c r="G26" s="44"/>
      <c r="H26" s="44"/>
      <c r="I26" s="44"/>
      <c r="J26" s="44"/>
      <c r="K26" s="44"/>
      <c r="L26" s="252">
        <v>0.21</v>
      </c>
      <c r="M26" s="231"/>
      <c r="N26" s="231"/>
      <c r="O26" s="231"/>
      <c r="P26" s="44"/>
      <c r="Q26" s="44"/>
      <c r="R26" s="44"/>
      <c r="S26" s="44"/>
      <c r="T26" s="44"/>
      <c r="U26" s="44"/>
      <c r="V26" s="44"/>
      <c r="W26" s="230">
        <f>ROUND(AZ51,2)</f>
        <v>0</v>
      </c>
      <c r="X26" s="231"/>
      <c r="Y26" s="231"/>
      <c r="Z26" s="231"/>
      <c r="AA26" s="231"/>
      <c r="AB26" s="231"/>
      <c r="AC26" s="231"/>
      <c r="AD26" s="231"/>
      <c r="AE26" s="231"/>
      <c r="AF26" s="44"/>
      <c r="AG26" s="44"/>
      <c r="AH26" s="44"/>
      <c r="AI26" s="44"/>
      <c r="AJ26" s="44"/>
      <c r="AK26" s="230">
        <f>ROUND(AV51,2)</f>
        <v>0</v>
      </c>
      <c r="AL26" s="231"/>
      <c r="AM26" s="231"/>
      <c r="AN26" s="231"/>
      <c r="AO26" s="231"/>
      <c r="AP26" s="44"/>
      <c r="AQ26" s="46"/>
      <c r="BE26" s="229"/>
    </row>
    <row r="27" spans="2:71" s="2" customFormat="1" ht="14.45" customHeight="1">
      <c r="B27" s="43"/>
      <c r="C27" s="44"/>
      <c r="D27" s="44"/>
      <c r="E27" s="44"/>
      <c r="F27" s="45" t="s">
        <v>46</v>
      </c>
      <c r="G27" s="44"/>
      <c r="H27" s="44"/>
      <c r="I27" s="44"/>
      <c r="J27" s="44"/>
      <c r="K27" s="44"/>
      <c r="L27" s="252">
        <v>0.15</v>
      </c>
      <c r="M27" s="231"/>
      <c r="N27" s="231"/>
      <c r="O27" s="231"/>
      <c r="P27" s="44"/>
      <c r="Q27" s="44"/>
      <c r="R27" s="44"/>
      <c r="S27" s="44"/>
      <c r="T27" s="44"/>
      <c r="U27" s="44"/>
      <c r="V27" s="44"/>
      <c r="W27" s="230">
        <f>ROUND(BA51,2)</f>
        <v>0</v>
      </c>
      <c r="X27" s="231"/>
      <c r="Y27" s="231"/>
      <c r="Z27" s="231"/>
      <c r="AA27" s="231"/>
      <c r="AB27" s="231"/>
      <c r="AC27" s="231"/>
      <c r="AD27" s="231"/>
      <c r="AE27" s="231"/>
      <c r="AF27" s="44"/>
      <c r="AG27" s="44"/>
      <c r="AH27" s="44"/>
      <c r="AI27" s="44"/>
      <c r="AJ27" s="44"/>
      <c r="AK27" s="230">
        <f>ROUND(AW51,2)</f>
        <v>0</v>
      </c>
      <c r="AL27" s="231"/>
      <c r="AM27" s="231"/>
      <c r="AN27" s="231"/>
      <c r="AO27" s="231"/>
      <c r="AP27" s="44"/>
      <c r="AQ27" s="46"/>
      <c r="BE27" s="229"/>
    </row>
    <row r="28" spans="2:71" s="2" customFormat="1" ht="14.45" hidden="1" customHeight="1">
      <c r="B28" s="43"/>
      <c r="C28" s="44"/>
      <c r="D28" s="44"/>
      <c r="E28" s="44"/>
      <c r="F28" s="45" t="s">
        <v>47</v>
      </c>
      <c r="G28" s="44"/>
      <c r="H28" s="44"/>
      <c r="I28" s="44"/>
      <c r="J28" s="44"/>
      <c r="K28" s="44"/>
      <c r="L28" s="252">
        <v>0.21</v>
      </c>
      <c r="M28" s="231"/>
      <c r="N28" s="231"/>
      <c r="O28" s="231"/>
      <c r="P28" s="44"/>
      <c r="Q28" s="44"/>
      <c r="R28" s="44"/>
      <c r="S28" s="44"/>
      <c r="T28" s="44"/>
      <c r="U28" s="44"/>
      <c r="V28" s="44"/>
      <c r="W28" s="230">
        <f>ROUND(BB51,2)</f>
        <v>0</v>
      </c>
      <c r="X28" s="231"/>
      <c r="Y28" s="231"/>
      <c r="Z28" s="231"/>
      <c r="AA28" s="231"/>
      <c r="AB28" s="231"/>
      <c r="AC28" s="231"/>
      <c r="AD28" s="231"/>
      <c r="AE28" s="231"/>
      <c r="AF28" s="44"/>
      <c r="AG28" s="44"/>
      <c r="AH28" s="44"/>
      <c r="AI28" s="44"/>
      <c r="AJ28" s="44"/>
      <c r="AK28" s="230">
        <v>0</v>
      </c>
      <c r="AL28" s="231"/>
      <c r="AM28" s="231"/>
      <c r="AN28" s="231"/>
      <c r="AO28" s="231"/>
      <c r="AP28" s="44"/>
      <c r="AQ28" s="46"/>
      <c r="BE28" s="229"/>
    </row>
    <row r="29" spans="2:71" s="2" customFormat="1" ht="14.45" hidden="1" customHeight="1">
      <c r="B29" s="43"/>
      <c r="C29" s="44"/>
      <c r="D29" s="44"/>
      <c r="E29" s="44"/>
      <c r="F29" s="45" t="s">
        <v>48</v>
      </c>
      <c r="G29" s="44"/>
      <c r="H29" s="44"/>
      <c r="I29" s="44"/>
      <c r="J29" s="44"/>
      <c r="K29" s="44"/>
      <c r="L29" s="252">
        <v>0.15</v>
      </c>
      <c r="M29" s="231"/>
      <c r="N29" s="231"/>
      <c r="O29" s="231"/>
      <c r="P29" s="44"/>
      <c r="Q29" s="44"/>
      <c r="R29" s="44"/>
      <c r="S29" s="44"/>
      <c r="T29" s="44"/>
      <c r="U29" s="44"/>
      <c r="V29" s="44"/>
      <c r="W29" s="230">
        <f>ROUND(BC51,2)</f>
        <v>0</v>
      </c>
      <c r="X29" s="231"/>
      <c r="Y29" s="231"/>
      <c r="Z29" s="231"/>
      <c r="AA29" s="231"/>
      <c r="AB29" s="231"/>
      <c r="AC29" s="231"/>
      <c r="AD29" s="231"/>
      <c r="AE29" s="231"/>
      <c r="AF29" s="44"/>
      <c r="AG29" s="44"/>
      <c r="AH29" s="44"/>
      <c r="AI29" s="44"/>
      <c r="AJ29" s="44"/>
      <c r="AK29" s="230">
        <v>0</v>
      </c>
      <c r="AL29" s="231"/>
      <c r="AM29" s="231"/>
      <c r="AN29" s="231"/>
      <c r="AO29" s="231"/>
      <c r="AP29" s="44"/>
      <c r="AQ29" s="46"/>
      <c r="BE29" s="229"/>
    </row>
    <row r="30" spans="2:71" s="2" customFormat="1" ht="14.45" hidden="1" customHeight="1">
      <c r="B30" s="43"/>
      <c r="C30" s="44"/>
      <c r="D30" s="44"/>
      <c r="E30" s="44"/>
      <c r="F30" s="45" t="s">
        <v>49</v>
      </c>
      <c r="G30" s="44"/>
      <c r="H30" s="44"/>
      <c r="I30" s="44"/>
      <c r="J30" s="44"/>
      <c r="K30" s="44"/>
      <c r="L30" s="252">
        <v>0</v>
      </c>
      <c r="M30" s="231"/>
      <c r="N30" s="231"/>
      <c r="O30" s="231"/>
      <c r="P30" s="44"/>
      <c r="Q30" s="44"/>
      <c r="R30" s="44"/>
      <c r="S30" s="44"/>
      <c r="T30" s="44"/>
      <c r="U30" s="44"/>
      <c r="V30" s="44"/>
      <c r="W30" s="230">
        <f>ROUND(BD51,2)</f>
        <v>0</v>
      </c>
      <c r="X30" s="231"/>
      <c r="Y30" s="231"/>
      <c r="Z30" s="231"/>
      <c r="AA30" s="231"/>
      <c r="AB30" s="231"/>
      <c r="AC30" s="231"/>
      <c r="AD30" s="231"/>
      <c r="AE30" s="231"/>
      <c r="AF30" s="44"/>
      <c r="AG30" s="44"/>
      <c r="AH30" s="44"/>
      <c r="AI30" s="44"/>
      <c r="AJ30" s="44"/>
      <c r="AK30" s="230">
        <v>0</v>
      </c>
      <c r="AL30" s="231"/>
      <c r="AM30" s="231"/>
      <c r="AN30" s="231"/>
      <c r="AO30" s="231"/>
      <c r="AP30" s="44"/>
      <c r="AQ30" s="46"/>
      <c r="BE30" s="229"/>
    </row>
    <row r="31" spans="2:71" s="1" customFormat="1" ht="6.95" customHeight="1">
      <c r="B31" s="37"/>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41"/>
      <c r="BE31" s="229"/>
    </row>
    <row r="32" spans="2:71" s="1" customFormat="1" ht="25.9" customHeight="1">
      <c r="B32" s="37"/>
      <c r="C32" s="47"/>
      <c r="D32" s="48" t="s">
        <v>50</v>
      </c>
      <c r="E32" s="49"/>
      <c r="F32" s="49"/>
      <c r="G32" s="49"/>
      <c r="H32" s="49"/>
      <c r="I32" s="49"/>
      <c r="J32" s="49"/>
      <c r="K32" s="49"/>
      <c r="L32" s="49"/>
      <c r="M32" s="49"/>
      <c r="N32" s="49"/>
      <c r="O32" s="49"/>
      <c r="P32" s="49"/>
      <c r="Q32" s="49"/>
      <c r="R32" s="49"/>
      <c r="S32" s="49"/>
      <c r="T32" s="50" t="s">
        <v>51</v>
      </c>
      <c r="U32" s="49"/>
      <c r="V32" s="49"/>
      <c r="W32" s="49"/>
      <c r="X32" s="232" t="s">
        <v>52</v>
      </c>
      <c r="Y32" s="233"/>
      <c r="Z32" s="233"/>
      <c r="AA32" s="233"/>
      <c r="AB32" s="233"/>
      <c r="AC32" s="49"/>
      <c r="AD32" s="49"/>
      <c r="AE32" s="49"/>
      <c r="AF32" s="49"/>
      <c r="AG32" s="49"/>
      <c r="AH32" s="49"/>
      <c r="AI32" s="49"/>
      <c r="AJ32" s="49"/>
      <c r="AK32" s="234">
        <f>SUM(AK23:AK30)</f>
        <v>0</v>
      </c>
      <c r="AL32" s="233"/>
      <c r="AM32" s="233"/>
      <c r="AN32" s="233"/>
      <c r="AO32" s="235"/>
      <c r="AP32" s="47"/>
      <c r="AQ32" s="51"/>
      <c r="BE32" s="229"/>
    </row>
    <row r="33" spans="2:56" s="1" customFormat="1" ht="6.95" customHeight="1">
      <c r="B33" s="37"/>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41"/>
    </row>
    <row r="34" spans="2:56" s="1" customFormat="1" ht="6.95" customHeight="1">
      <c r="B34" s="52"/>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4"/>
    </row>
    <row r="38" spans="2:56" s="1" customFormat="1" ht="6.95" customHeight="1">
      <c r="B38" s="55"/>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7"/>
    </row>
    <row r="39" spans="2:56" s="1" customFormat="1" ht="36.950000000000003" customHeight="1">
      <c r="B39" s="37"/>
      <c r="C39" s="58" t="s">
        <v>53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7"/>
    </row>
    <row r="40" spans="2:56" s="1" customFormat="1" ht="6.95" customHeight="1">
      <c r="B40" s="37"/>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7"/>
    </row>
    <row r="41" spans="2:56" s="3" customFormat="1" ht="14.45" customHeight="1">
      <c r="B41" s="60"/>
      <c r="C41" s="61" t="s">
        <v>15</v>
      </c>
      <c r="D41" s="62"/>
      <c r="E41" s="62"/>
      <c r="F41" s="62"/>
      <c r="G41" s="62"/>
      <c r="H41" s="62"/>
      <c r="I41" s="62"/>
      <c r="J41" s="62"/>
      <c r="K41" s="62"/>
      <c r="L41" s="62" t="str">
        <f>K5</f>
        <v>2019-12</v>
      </c>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3"/>
    </row>
    <row r="42" spans="2:56" s="4" customFormat="1" ht="36.950000000000003" customHeight="1">
      <c r="B42" s="64"/>
      <c r="C42" s="65" t="s">
        <v>18</v>
      </c>
      <c r="D42" s="66"/>
      <c r="E42" s="66"/>
      <c r="F42" s="66"/>
      <c r="G42" s="66"/>
      <c r="H42" s="66"/>
      <c r="I42" s="66"/>
      <c r="J42" s="66"/>
      <c r="K42" s="66"/>
      <c r="L42" s="262" t="str">
        <f>K6</f>
        <v>VD Štěchovice - oprava provizorního hrazení PK</v>
      </c>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66"/>
      <c r="AQ42" s="66"/>
      <c r="AR42" s="67"/>
    </row>
    <row r="43" spans="2:56" s="1" customFormat="1" ht="6.95" customHeight="1">
      <c r="B43" s="37"/>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7"/>
    </row>
    <row r="44" spans="2:56" s="1" customFormat="1">
      <c r="B44" s="37"/>
      <c r="C44" s="61" t="s">
        <v>24</v>
      </c>
      <c r="D44" s="59"/>
      <c r="E44" s="59"/>
      <c r="F44" s="59"/>
      <c r="G44" s="59"/>
      <c r="H44" s="59"/>
      <c r="I44" s="59"/>
      <c r="J44" s="59"/>
      <c r="K44" s="59"/>
      <c r="L44" s="68" t="str">
        <f>IF(K8="","",K8)</f>
        <v xml:space="preserve"> </v>
      </c>
      <c r="M44" s="59"/>
      <c r="N44" s="59"/>
      <c r="O44" s="59"/>
      <c r="P44" s="59"/>
      <c r="Q44" s="59"/>
      <c r="R44" s="59"/>
      <c r="S44" s="59"/>
      <c r="T44" s="59"/>
      <c r="U44" s="59"/>
      <c r="V44" s="59"/>
      <c r="W44" s="59"/>
      <c r="X44" s="59"/>
      <c r="Y44" s="59"/>
      <c r="Z44" s="59"/>
      <c r="AA44" s="59"/>
      <c r="AB44" s="59"/>
      <c r="AC44" s="59"/>
      <c r="AD44" s="59"/>
      <c r="AE44" s="59"/>
      <c r="AF44" s="59"/>
      <c r="AG44" s="59"/>
      <c r="AH44" s="59"/>
      <c r="AI44" s="61" t="s">
        <v>26</v>
      </c>
      <c r="AJ44" s="59"/>
      <c r="AK44" s="59"/>
      <c r="AL44" s="59"/>
      <c r="AM44" s="264" t="str">
        <f>IF(AN8= "","",AN8)</f>
        <v>27.4.2019</v>
      </c>
      <c r="AN44" s="264"/>
      <c r="AO44" s="59"/>
      <c r="AP44" s="59"/>
      <c r="AQ44" s="59"/>
      <c r="AR44" s="57"/>
    </row>
    <row r="45" spans="2:56" s="1" customFormat="1" ht="6.95" customHeight="1">
      <c r="B45" s="37"/>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7"/>
    </row>
    <row r="46" spans="2:56" s="1" customFormat="1">
      <c r="B46" s="37"/>
      <c r="C46" s="61" t="s">
        <v>28</v>
      </c>
      <c r="D46" s="59"/>
      <c r="E46" s="59"/>
      <c r="F46" s="59"/>
      <c r="G46" s="59"/>
      <c r="H46" s="59"/>
      <c r="I46" s="59"/>
      <c r="J46" s="59"/>
      <c r="K46" s="59"/>
      <c r="L46" s="62" t="str">
        <f>IF(E11= "","",E11)</f>
        <v>Povodí Vltavy státní podnik</v>
      </c>
      <c r="M46" s="59"/>
      <c r="N46" s="59"/>
      <c r="O46" s="59"/>
      <c r="P46" s="59"/>
      <c r="Q46" s="59"/>
      <c r="R46" s="59"/>
      <c r="S46" s="59"/>
      <c r="T46" s="59"/>
      <c r="U46" s="59"/>
      <c r="V46" s="59"/>
      <c r="W46" s="59"/>
      <c r="X46" s="59"/>
      <c r="Y46" s="59"/>
      <c r="Z46" s="59"/>
      <c r="AA46" s="59"/>
      <c r="AB46" s="59"/>
      <c r="AC46" s="59"/>
      <c r="AD46" s="59"/>
      <c r="AE46" s="59"/>
      <c r="AF46" s="59"/>
      <c r="AG46" s="59"/>
      <c r="AH46" s="59"/>
      <c r="AI46" s="61" t="s">
        <v>35</v>
      </c>
      <c r="AJ46" s="59"/>
      <c r="AK46" s="59"/>
      <c r="AL46" s="59"/>
      <c r="AM46" s="247" t="str">
        <f>IF(E17="","",E17)</f>
        <v>Milada Klimešová</v>
      </c>
      <c r="AN46" s="247"/>
      <c r="AO46" s="247"/>
      <c r="AP46" s="247"/>
      <c r="AQ46" s="59"/>
      <c r="AR46" s="57"/>
      <c r="AS46" s="239" t="s">
        <v>54</v>
      </c>
      <c r="AT46" s="240"/>
      <c r="AU46" s="70"/>
      <c r="AV46" s="70"/>
      <c r="AW46" s="70"/>
      <c r="AX46" s="70"/>
      <c r="AY46" s="70"/>
      <c r="AZ46" s="70"/>
      <c r="BA46" s="70"/>
      <c r="BB46" s="70"/>
      <c r="BC46" s="70"/>
      <c r="BD46" s="71"/>
    </row>
    <row r="47" spans="2:56" s="1" customFormat="1">
      <c r="B47" s="37"/>
      <c r="C47" s="61" t="s">
        <v>33</v>
      </c>
      <c r="D47" s="59"/>
      <c r="E47" s="59"/>
      <c r="F47" s="59"/>
      <c r="G47" s="59"/>
      <c r="H47" s="59"/>
      <c r="I47" s="59"/>
      <c r="J47" s="59"/>
      <c r="K47" s="59"/>
      <c r="L47" s="62" t="str">
        <f>IF(E14= "Vyplň údaj","",E14)</f>
        <v/>
      </c>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7"/>
      <c r="AS47" s="241"/>
      <c r="AT47" s="242"/>
      <c r="AU47" s="72"/>
      <c r="AV47" s="72"/>
      <c r="AW47" s="72"/>
      <c r="AX47" s="72"/>
      <c r="AY47" s="72"/>
      <c r="AZ47" s="72"/>
      <c r="BA47" s="72"/>
      <c r="BB47" s="72"/>
      <c r="BC47" s="72"/>
      <c r="BD47" s="73"/>
    </row>
    <row r="48" spans="2:56" s="1" customFormat="1" ht="10.9" customHeight="1">
      <c r="B48" s="37"/>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7"/>
      <c r="AS48" s="243"/>
      <c r="AT48" s="244"/>
      <c r="AU48" s="38"/>
      <c r="AV48" s="38"/>
      <c r="AW48" s="38"/>
      <c r="AX48" s="38"/>
      <c r="AY48" s="38"/>
      <c r="AZ48" s="38"/>
      <c r="BA48" s="38"/>
      <c r="BB48" s="38"/>
      <c r="BC48" s="38"/>
      <c r="BD48" s="74"/>
    </row>
    <row r="49" spans="1:91" s="1" customFormat="1" ht="29.25" customHeight="1">
      <c r="B49" s="37"/>
      <c r="C49" s="261" t="s">
        <v>55</v>
      </c>
      <c r="D49" s="249"/>
      <c r="E49" s="249"/>
      <c r="F49" s="249"/>
      <c r="G49" s="249"/>
      <c r="H49" s="75"/>
      <c r="I49" s="248" t="s">
        <v>56</v>
      </c>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65" t="s">
        <v>57</v>
      </c>
      <c r="AH49" s="249"/>
      <c r="AI49" s="249"/>
      <c r="AJ49" s="249"/>
      <c r="AK49" s="249"/>
      <c r="AL49" s="249"/>
      <c r="AM49" s="249"/>
      <c r="AN49" s="248" t="s">
        <v>58</v>
      </c>
      <c r="AO49" s="249"/>
      <c r="AP49" s="249"/>
      <c r="AQ49" s="76" t="s">
        <v>59</v>
      </c>
      <c r="AR49" s="57"/>
      <c r="AS49" s="77" t="s">
        <v>60</v>
      </c>
      <c r="AT49" s="78" t="s">
        <v>61</v>
      </c>
      <c r="AU49" s="78" t="s">
        <v>62</v>
      </c>
      <c r="AV49" s="78" t="s">
        <v>63</v>
      </c>
      <c r="AW49" s="78" t="s">
        <v>64</v>
      </c>
      <c r="AX49" s="78" t="s">
        <v>65</v>
      </c>
      <c r="AY49" s="78" t="s">
        <v>66</v>
      </c>
      <c r="AZ49" s="78" t="s">
        <v>67</v>
      </c>
      <c r="BA49" s="78" t="s">
        <v>68</v>
      </c>
      <c r="BB49" s="78" t="s">
        <v>69</v>
      </c>
      <c r="BC49" s="78" t="s">
        <v>70</v>
      </c>
      <c r="BD49" s="79" t="s">
        <v>71</v>
      </c>
    </row>
    <row r="50" spans="1:91" s="1" customFormat="1" ht="10.9" customHeight="1">
      <c r="B50" s="37"/>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7"/>
      <c r="AS50" s="80"/>
      <c r="AT50" s="81"/>
      <c r="AU50" s="81"/>
      <c r="AV50" s="81"/>
      <c r="AW50" s="81"/>
      <c r="AX50" s="81"/>
      <c r="AY50" s="81"/>
      <c r="AZ50" s="81"/>
      <c r="BA50" s="81"/>
      <c r="BB50" s="81"/>
      <c r="BC50" s="81"/>
      <c r="BD50" s="82"/>
    </row>
    <row r="51" spans="1:91" s="4" customFormat="1" ht="32.450000000000003" customHeight="1">
      <c r="B51" s="64"/>
      <c r="C51" s="83" t="s">
        <v>72</v>
      </c>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250">
        <f>ROUND(SUM(AG52:AG53),2)</f>
        <v>0</v>
      </c>
      <c r="AH51" s="250"/>
      <c r="AI51" s="250"/>
      <c r="AJ51" s="250"/>
      <c r="AK51" s="250"/>
      <c r="AL51" s="250"/>
      <c r="AM51" s="250"/>
      <c r="AN51" s="251">
        <f>SUM(AG51,AT51)</f>
        <v>0</v>
      </c>
      <c r="AO51" s="251"/>
      <c r="AP51" s="251"/>
      <c r="AQ51" s="85" t="s">
        <v>23</v>
      </c>
      <c r="AR51" s="67"/>
      <c r="AS51" s="86">
        <f>ROUND(SUM(AS52:AS53),2)</f>
        <v>0</v>
      </c>
      <c r="AT51" s="87">
        <f>ROUND(SUM(AV51:AW51),2)</f>
        <v>0</v>
      </c>
      <c r="AU51" s="88">
        <f>ROUND(SUM(AU52:AU53),5)</f>
        <v>0</v>
      </c>
      <c r="AV51" s="87">
        <f>ROUND(AZ51*L26,2)</f>
        <v>0</v>
      </c>
      <c r="AW51" s="87">
        <f>ROUND(BA51*L27,2)</f>
        <v>0</v>
      </c>
      <c r="AX51" s="87">
        <f>ROUND(BB51*L26,2)</f>
        <v>0</v>
      </c>
      <c r="AY51" s="87">
        <f>ROUND(BC51*L27,2)</f>
        <v>0</v>
      </c>
      <c r="AZ51" s="87">
        <f>ROUND(SUM(AZ52:AZ53),2)</f>
        <v>0</v>
      </c>
      <c r="BA51" s="87">
        <f>ROUND(SUM(BA52:BA53),2)</f>
        <v>0</v>
      </c>
      <c r="BB51" s="87">
        <f>ROUND(SUM(BB52:BB53),2)</f>
        <v>0</v>
      </c>
      <c r="BC51" s="87">
        <f>ROUND(SUM(BC52:BC53),2)</f>
        <v>0</v>
      </c>
      <c r="BD51" s="89">
        <f>ROUND(SUM(BD52:BD53),2)</f>
        <v>0</v>
      </c>
      <c r="BS51" s="90" t="s">
        <v>73</v>
      </c>
      <c r="BT51" s="90" t="s">
        <v>74</v>
      </c>
      <c r="BU51" s="91" t="s">
        <v>75</v>
      </c>
      <c r="BV51" s="90" t="s">
        <v>76</v>
      </c>
      <c r="BW51" s="90" t="s">
        <v>7</v>
      </c>
      <c r="BX51" s="90" t="s">
        <v>77</v>
      </c>
      <c r="CL51" s="90" t="s">
        <v>21</v>
      </c>
    </row>
    <row r="52" spans="1:91" s="5" customFormat="1" ht="16.5" customHeight="1">
      <c r="A52" s="92" t="s">
        <v>78</v>
      </c>
      <c r="B52" s="93"/>
      <c r="C52" s="94"/>
      <c r="D52" s="260" t="s">
        <v>79</v>
      </c>
      <c r="E52" s="260"/>
      <c r="F52" s="260"/>
      <c r="G52" s="260"/>
      <c r="H52" s="260"/>
      <c r="I52" s="95"/>
      <c r="J52" s="260" t="s">
        <v>80</v>
      </c>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45">
        <f>'01 - Oprava provizorního ...'!J27</f>
        <v>0</v>
      </c>
      <c r="AH52" s="246"/>
      <c r="AI52" s="246"/>
      <c r="AJ52" s="246"/>
      <c r="AK52" s="246"/>
      <c r="AL52" s="246"/>
      <c r="AM52" s="246"/>
      <c r="AN52" s="245">
        <f>SUM(AG52,AT52)</f>
        <v>0</v>
      </c>
      <c r="AO52" s="246"/>
      <c r="AP52" s="246"/>
      <c r="AQ52" s="96" t="s">
        <v>81</v>
      </c>
      <c r="AR52" s="97"/>
      <c r="AS52" s="98">
        <v>0</v>
      </c>
      <c r="AT52" s="99">
        <f>ROUND(SUM(AV52:AW52),2)</f>
        <v>0</v>
      </c>
      <c r="AU52" s="100">
        <f>'01 - Oprava provizorního ...'!P79</f>
        <v>0</v>
      </c>
      <c r="AV52" s="99">
        <f>'01 - Oprava provizorního ...'!J30</f>
        <v>0</v>
      </c>
      <c r="AW52" s="99">
        <f>'01 - Oprava provizorního ...'!J31</f>
        <v>0</v>
      </c>
      <c r="AX52" s="99">
        <f>'01 - Oprava provizorního ...'!J32</f>
        <v>0</v>
      </c>
      <c r="AY52" s="99">
        <f>'01 - Oprava provizorního ...'!J33</f>
        <v>0</v>
      </c>
      <c r="AZ52" s="99">
        <f>'01 - Oprava provizorního ...'!F30</f>
        <v>0</v>
      </c>
      <c r="BA52" s="99">
        <f>'01 - Oprava provizorního ...'!F31</f>
        <v>0</v>
      </c>
      <c r="BB52" s="99">
        <f>'01 - Oprava provizorního ...'!F32</f>
        <v>0</v>
      </c>
      <c r="BC52" s="99">
        <f>'01 - Oprava provizorního ...'!F33</f>
        <v>0</v>
      </c>
      <c r="BD52" s="101">
        <f>'01 - Oprava provizorního ...'!F34</f>
        <v>0</v>
      </c>
      <c r="BT52" s="102" t="s">
        <v>82</v>
      </c>
      <c r="BV52" s="102" t="s">
        <v>76</v>
      </c>
      <c r="BW52" s="102" t="s">
        <v>83</v>
      </c>
      <c r="BX52" s="102" t="s">
        <v>7</v>
      </c>
      <c r="CL52" s="102" t="s">
        <v>21</v>
      </c>
      <c r="CM52" s="102" t="s">
        <v>84</v>
      </c>
    </row>
    <row r="53" spans="1:91" s="5" customFormat="1" ht="16.5" customHeight="1">
      <c r="A53" s="92" t="s">
        <v>78</v>
      </c>
      <c r="B53" s="93"/>
      <c r="C53" s="94"/>
      <c r="D53" s="260" t="s">
        <v>85</v>
      </c>
      <c r="E53" s="260"/>
      <c r="F53" s="260"/>
      <c r="G53" s="260"/>
      <c r="H53" s="260"/>
      <c r="I53" s="95"/>
      <c r="J53" s="260" t="s">
        <v>86</v>
      </c>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45">
        <f>'02 - VON'!J27</f>
        <v>0</v>
      </c>
      <c r="AH53" s="246"/>
      <c r="AI53" s="246"/>
      <c r="AJ53" s="246"/>
      <c r="AK53" s="246"/>
      <c r="AL53" s="246"/>
      <c r="AM53" s="246"/>
      <c r="AN53" s="245">
        <f>SUM(AG53,AT53)</f>
        <v>0</v>
      </c>
      <c r="AO53" s="246"/>
      <c r="AP53" s="246"/>
      <c r="AQ53" s="96" t="s">
        <v>86</v>
      </c>
      <c r="AR53" s="97"/>
      <c r="AS53" s="103">
        <v>0</v>
      </c>
      <c r="AT53" s="104">
        <f>ROUND(SUM(AV53:AW53),2)</f>
        <v>0</v>
      </c>
      <c r="AU53" s="105">
        <f>'02 - VON'!P81</f>
        <v>0</v>
      </c>
      <c r="AV53" s="104">
        <f>'02 - VON'!J30</f>
        <v>0</v>
      </c>
      <c r="AW53" s="104">
        <f>'02 - VON'!J31</f>
        <v>0</v>
      </c>
      <c r="AX53" s="104">
        <f>'02 - VON'!J32</f>
        <v>0</v>
      </c>
      <c r="AY53" s="104">
        <f>'02 - VON'!J33</f>
        <v>0</v>
      </c>
      <c r="AZ53" s="104">
        <f>'02 - VON'!F30</f>
        <v>0</v>
      </c>
      <c r="BA53" s="104">
        <f>'02 - VON'!F31</f>
        <v>0</v>
      </c>
      <c r="BB53" s="104">
        <f>'02 - VON'!F32</f>
        <v>0</v>
      </c>
      <c r="BC53" s="104">
        <f>'02 - VON'!F33</f>
        <v>0</v>
      </c>
      <c r="BD53" s="106">
        <f>'02 - VON'!F34</f>
        <v>0</v>
      </c>
      <c r="BT53" s="102" t="s">
        <v>82</v>
      </c>
      <c r="BV53" s="102" t="s">
        <v>76</v>
      </c>
      <c r="BW53" s="102" t="s">
        <v>87</v>
      </c>
      <c r="BX53" s="102" t="s">
        <v>7</v>
      </c>
      <c r="CL53" s="102" t="s">
        <v>23</v>
      </c>
      <c r="CM53" s="102" t="s">
        <v>84</v>
      </c>
    </row>
    <row r="54" spans="1:91" s="1" customFormat="1" ht="30" customHeight="1">
      <c r="B54" s="37"/>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7"/>
    </row>
    <row r="55" spans="1:91" s="1" customFormat="1" ht="6.95" customHeight="1">
      <c r="B55" s="52"/>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7"/>
    </row>
  </sheetData>
  <sheetProtection algorithmName="SHA-512" hashValue="DlSut6jK1dDThTVuE+ST+EkWOwERrJjmost1Lh5asoTWbDF3vy3zkGEVHagJQKfCDV6IQnElmCSW7OmLu9HIIA==" saltValue="jiyzMHE1fH05MLj9XmOskz7Gk868Yx3DDQLzLy0YiBQXTXPDhoMGubm0ophFN5dDn776YOiBbDazmurjZX4bfA==" spinCount="100000" sheet="1" objects="1" scenarios="1" formatColumns="0" formatRows="0"/>
  <mergeCells count="45">
    <mergeCell ref="D52:H52"/>
    <mergeCell ref="D53:H53"/>
    <mergeCell ref="J53:AF53"/>
    <mergeCell ref="C49:G49"/>
    <mergeCell ref="L42:AO42"/>
    <mergeCell ref="AM44:AN44"/>
    <mergeCell ref="I49:AF49"/>
    <mergeCell ref="AG49:AM49"/>
    <mergeCell ref="L30:O30"/>
    <mergeCell ref="AK30:AO30"/>
    <mergeCell ref="K6:AO6"/>
    <mergeCell ref="J52:AF52"/>
    <mergeCell ref="W29:AE29"/>
    <mergeCell ref="AK29:AO29"/>
    <mergeCell ref="L26:O26"/>
    <mergeCell ref="W26:AE26"/>
    <mergeCell ref="AK26:AO26"/>
    <mergeCell ref="L27:O27"/>
    <mergeCell ref="W27:AE27"/>
    <mergeCell ref="AK27:AO27"/>
    <mergeCell ref="AS46:AT48"/>
    <mergeCell ref="AN53:AP53"/>
    <mergeCell ref="AN52:AP52"/>
    <mergeCell ref="AM46:AP46"/>
    <mergeCell ref="AN49:AP49"/>
    <mergeCell ref="AG52:AM52"/>
    <mergeCell ref="AG53:AM53"/>
    <mergeCell ref="AG51:AM51"/>
    <mergeCell ref="AN51:AP51"/>
    <mergeCell ref="BE5:BE32"/>
    <mergeCell ref="W30:AE30"/>
    <mergeCell ref="X32:AB32"/>
    <mergeCell ref="AK32:AO32"/>
    <mergeCell ref="AR2:BE2"/>
    <mergeCell ref="K5:AO5"/>
    <mergeCell ref="W28:AE28"/>
    <mergeCell ref="AK28:AO28"/>
    <mergeCell ref="L29:O29"/>
    <mergeCell ref="L28:O28"/>
    <mergeCell ref="E14:AJ14"/>
    <mergeCell ref="E20:AN20"/>
    <mergeCell ref="AK23:AO23"/>
    <mergeCell ref="L25:O25"/>
    <mergeCell ref="W25:AE25"/>
    <mergeCell ref="AK25:AO25"/>
  </mergeCells>
  <hyperlinks>
    <hyperlink ref="K1:S1" location="C2" display="1) Rekapitulace stavby"/>
    <hyperlink ref="W1:AI1" location="C51" display="2) Rekapitulace objektů stavby a soupisů prací"/>
    <hyperlink ref="A52" location="'01 - Oprava provizorního ...'!C2" display="/"/>
    <hyperlink ref="A53" location="'02 - VON'!C2" display="/"/>
  </hyperlinks>
  <pageMargins left="0.59055118110236227" right="0.59055118110236227" top="0.59055118110236227" bottom="0.59055118110236227" header="0" footer="0"/>
  <pageSetup paperSize="9" fitToHeight="100" orientation="landscape"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BR137"/>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7"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7"/>
      <c r="B1" s="108"/>
      <c r="C1" s="108"/>
      <c r="D1" s="109" t="s">
        <v>1</v>
      </c>
      <c r="E1" s="108"/>
      <c r="F1" s="110" t="s">
        <v>88</v>
      </c>
      <c r="G1" s="274" t="s">
        <v>89</v>
      </c>
      <c r="H1" s="274"/>
      <c r="I1" s="111"/>
      <c r="J1" s="110" t="s">
        <v>90</v>
      </c>
      <c r="K1" s="109" t="s">
        <v>91</v>
      </c>
      <c r="L1" s="110" t="s">
        <v>92</v>
      </c>
      <c r="M1" s="110"/>
      <c r="N1" s="110"/>
      <c r="O1" s="110"/>
      <c r="P1" s="110"/>
      <c r="Q1" s="110"/>
      <c r="R1" s="110"/>
      <c r="S1" s="110"/>
      <c r="T1" s="110"/>
      <c r="U1" s="16"/>
      <c r="V1" s="16"/>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c r="L2" s="236"/>
      <c r="M2" s="236"/>
      <c r="N2" s="236"/>
      <c r="O2" s="236"/>
      <c r="P2" s="236"/>
      <c r="Q2" s="236"/>
      <c r="R2" s="236"/>
      <c r="S2" s="236"/>
      <c r="T2" s="236"/>
      <c r="U2" s="236"/>
      <c r="V2" s="236"/>
      <c r="AT2" s="20" t="s">
        <v>83</v>
      </c>
    </row>
    <row r="3" spans="1:70" ht="6.95" customHeight="1">
      <c r="B3" s="21"/>
      <c r="C3" s="22"/>
      <c r="D3" s="22"/>
      <c r="E3" s="22"/>
      <c r="F3" s="22"/>
      <c r="G3" s="22"/>
      <c r="H3" s="22"/>
      <c r="I3" s="112"/>
      <c r="J3" s="22"/>
      <c r="K3" s="23"/>
      <c r="AT3" s="20" t="s">
        <v>84</v>
      </c>
    </row>
    <row r="4" spans="1:70" ht="36.950000000000003" customHeight="1">
      <c r="B4" s="24"/>
      <c r="C4" s="25"/>
      <c r="D4" s="26" t="s">
        <v>93</v>
      </c>
      <c r="E4" s="25"/>
      <c r="F4" s="25"/>
      <c r="G4" s="25"/>
      <c r="H4" s="25"/>
      <c r="I4" s="113"/>
      <c r="J4" s="25"/>
      <c r="K4" s="27"/>
      <c r="M4" s="28" t="s">
        <v>12</v>
      </c>
      <c r="AT4" s="20" t="s">
        <v>6</v>
      </c>
    </row>
    <row r="5" spans="1:70" ht="6.95" customHeight="1">
      <c r="B5" s="24"/>
      <c r="C5" s="25"/>
      <c r="D5" s="25"/>
      <c r="E5" s="25"/>
      <c r="F5" s="25"/>
      <c r="G5" s="25"/>
      <c r="H5" s="25"/>
      <c r="I5" s="113"/>
      <c r="J5" s="25"/>
      <c r="K5" s="27"/>
    </row>
    <row r="6" spans="1:70">
      <c r="B6" s="24"/>
      <c r="C6" s="25"/>
      <c r="D6" s="33" t="s">
        <v>18</v>
      </c>
      <c r="E6" s="25"/>
      <c r="F6" s="25"/>
      <c r="G6" s="25"/>
      <c r="H6" s="25"/>
      <c r="I6" s="113"/>
      <c r="J6" s="25"/>
      <c r="K6" s="27"/>
    </row>
    <row r="7" spans="1:70" ht="16.5" customHeight="1">
      <c r="B7" s="24"/>
      <c r="C7" s="25"/>
      <c r="D7" s="25"/>
      <c r="E7" s="266" t="str">
        <f>'Rekapitulace stavby'!K6</f>
        <v>VD Štěchovice - oprava provizorního hrazení PK</v>
      </c>
      <c r="F7" s="267"/>
      <c r="G7" s="267"/>
      <c r="H7" s="267"/>
      <c r="I7" s="113"/>
      <c r="J7" s="25"/>
      <c r="K7" s="27"/>
    </row>
    <row r="8" spans="1:70" s="1" customFormat="1">
      <c r="B8" s="37"/>
      <c r="C8" s="38"/>
      <c r="D8" s="33" t="s">
        <v>94</v>
      </c>
      <c r="E8" s="38"/>
      <c r="F8" s="38"/>
      <c r="G8" s="38"/>
      <c r="H8" s="38"/>
      <c r="I8" s="114"/>
      <c r="J8" s="38"/>
      <c r="K8" s="41"/>
    </row>
    <row r="9" spans="1:70" s="1" customFormat="1" ht="36.950000000000003" customHeight="1">
      <c r="B9" s="37"/>
      <c r="C9" s="38"/>
      <c r="D9" s="38"/>
      <c r="E9" s="268" t="s">
        <v>95</v>
      </c>
      <c r="F9" s="269"/>
      <c r="G9" s="269"/>
      <c r="H9" s="269"/>
      <c r="I9" s="114"/>
      <c r="J9" s="38"/>
      <c r="K9" s="41"/>
    </row>
    <row r="10" spans="1:70" s="1" customFormat="1" ht="13.5">
      <c r="B10" s="37"/>
      <c r="C10" s="38"/>
      <c r="D10" s="38"/>
      <c r="E10" s="38"/>
      <c r="F10" s="38"/>
      <c r="G10" s="38"/>
      <c r="H10" s="38"/>
      <c r="I10" s="114"/>
      <c r="J10" s="38"/>
      <c r="K10" s="41"/>
    </row>
    <row r="11" spans="1:70" s="1" customFormat="1" ht="14.45" customHeight="1">
      <c r="B11" s="37"/>
      <c r="C11" s="38"/>
      <c r="D11" s="33" t="s">
        <v>20</v>
      </c>
      <c r="E11" s="38"/>
      <c r="F11" s="31" t="s">
        <v>21</v>
      </c>
      <c r="G11" s="38"/>
      <c r="H11" s="38"/>
      <c r="I11" s="115" t="s">
        <v>22</v>
      </c>
      <c r="J11" s="31" t="s">
        <v>23</v>
      </c>
      <c r="K11" s="41"/>
    </row>
    <row r="12" spans="1:70" s="1" customFormat="1" ht="14.45" customHeight="1">
      <c r="B12" s="37"/>
      <c r="C12" s="38"/>
      <c r="D12" s="33" t="s">
        <v>24</v>
      </c>
      <c r="E12" s="38"/>
      <c r="F12" s="31" t="s">
        <v>25</v>
      </c>
      <c r="G12" s="38"/>
      <c r="H12" s="38"/>
      <c r="I12" s="115" t="s">
        <v>26</v>
      </c>
      <c r="J12" s="116" t="str">
        <f>'Rekapitulace stavby'!AN8</f>
        <v>27.4.2019</v>
      </c>
      <c r="K12" s="41"/>
    </row>
    <row r="13" spans="1:70" s="1" customFormat="1" ht="10.9" customHeight="1">
      <c r="B13" s="37"/>
      <c r="C13" s="38"/>
      <c r="D13" s="38"/>
      <c r="E13" s="38"/>
      <c r="F13" s="38"/>
      <c r="G13" s="38"/>
      <c r="H13" s="38"/>
      <c r="I13" s="114"/>
      <c r="J13" s="38"/>
      <c r="K13" s="41"/>
    </row>
    <row r="14" spans="1:70" s="1" customFormat="1" ht="14.45" customHeight="1">
      <c r="B14" s="37"/>
      <c r="C14" s="38"/>
      <c r="D14" s="33" t="s">
        <v>28</v>
      </c>
      <c r="E14" s="38"/>
      <c r="F14" s="38"/>
      <c r="G14" s="38"/>
      <c r="H14" s="38"/>
      <c r="I14" s="115" t="s">
        <v>29</v>
      </c>
      <c r="J14" s="31" t="s">
        <v>30</v>
      </c>
      <c r="K14" s="41"/>
    </row>
    <row r="15" spans="1:70" s="1" customFormat="1" ht="18" customHeight="1">
      <c r="B15" s="37"/>
      <c r="C15" s="38"/>
      <c r="D15" s="38"/>
      <c r="E15" s="31" t="s">
        <v>31</v>
      </c>
      <c r="F15" s="38"/>
      <c r="G15" s="38"/>
      <c r="H15" s="38"/>
      <c r="I15" s="115" t="s">
        <v>32</v>
      </c>
      <c r="J15" s="31" t="s">
        <v>23</v>
      </c>
      <c r="K15" s="41"/>
    </row>
    <row r="16" spans="1:70" s="1" customFormat="1" ht="6.95" customHeight="1">
      <c r="B16" s="37"/>
      <c r="C16" s="38"/>
      <c r="D16" s="38"/>
      <c r="E16" s="38"/>
      <c r="F16" s="38"/>
      <c r="G16" s="38"/>
      <c r="H16" s="38"/>
      <c r="I16" s="114"/>
      <c r="J16" s="38"/>
      <c r="K16" s="41"/>
    </row>
    <row r="17" spans="2:11" s="1" customFormat="1" ht="14.45" customHeight="1">
      <c r="B17" s="37"/>
      <c r="C17" s="38"/>
      <c r="D17" s="33" t="s">
        <v>33</v>
      </c>
      <c r="E17" s="38"/>
      <c r="F17" s="38"/>
      <c r="G17" s="38"/>
      <c r="H17" s="38"/>
      <c r="I17" s="115" t="s">
        <v>29</v>
      </c>
      <c r="J17" s="31" t="str">
        <f>IF('Rekapitulace stavby'!AN13="Vyplň údaj","",IF('Rekapitulace stavby'!AN13="","",'Rekapitulace stavby'!AN13))</f>
        <v/>
      </c>
      <c r="K17" s="41"/>
    </row>
    <row r="18" spans="2:11" s="1" customFormat="1" ht="18" customHeight="1">
      <c r="B18" s="37"/>
      <c r="C18" s="38"/>
      <c r="D18" s="38"/>
      <c r="E18" s="31" t="str">
        <f>IF('Rekapitulace stavby'!E14="Vyplň údaj","",IF('Rekapitulace stavby'!E14="","",'Rekapitulace stavby'!E14))</f>
        <v/>
      </c>
      <c r="F18" s="38"/>
      <c r="G18" s="38"/>
      <c r="H18" s="38"/>
      <c r="I18" s="115" t="s">
        <v>32</v>
      </c>
      <c r="J18" s="31" t="str">
        <f>IF('Rekapitulace stavby'!AN14="Vyplň údaj","",IF('Rekapitulace stavby'!AN14="","",'Rekapitulace stavby'!AN14))</f>
        <v/>
      </c>
      <c r="K18" s="41"/>
    </row>
    <row r="19" spans="2:11" s="1" customFormat="1" ht="6.95" customHeight="1">
      <c r="B19" s="37"/>
      <c r="C19" s="38"/>
      <c r="D19" s="38"/>
      <c r="E19" s="38"/>
      <c r="F19" s="38"/>
      <c r="G19" s="38"/>
      <c r="H19" s="38"/>
      <c r="I19" s="114"/>
      <c r="J19" s="38"/>
      <c r="K19" s="41"/>
    </row>
    <row r="20" spans="2:11" s="1" customFormat="1" ht="14.45" customHeight="1">
      <c r="B20" s="37"/>
      <c r="C20" s="38"/>
      <c r="D20" s="33" t="s">
        <v>35</v>
      </c>
      <c r="E20" s="38"/>
      <c r="F20" s="38"/>
      <c r="G20" s="38"/>
      <c r="H20" s="38"/>
      <c r="I20" s="115" t="s">
        <v>29</v>
      </c>
      <c r="J20" s="31" t="s">
        <v>36</v>
      </c>
      <c r="K20" s="41"/>
    </row>
    <row r="21" spans="2:11" s="1" customFormat="1" ht="18" customHeight="1">
      <c r="B21" s="37"/>
      <c r="C21" s="38"/>
      <c r="D21" s="38"/>
      <c r="E21" s="31" t="s">
        <v>37</v>
      </c>
      <c r="F21" s="38"/>
      <c r="G21" s="38"/>
      <c r="H21" s="38"/>
      <c r="I21" s="115" t="s">
        <v>32</v>
      </c>
      <c r="J21" s="31" t="s">
        <v>23</v>
      </c>
      <c r="K21" s="41"/>
    </row>
    <row r="22" spans="2:11" s="1" customFormat="1" ht="6.95" customHeight="1">
      <c r="B22" s="37"/>
      <c r="C22" s="38"/>
      <c r="D22" s="38"/>
      <c r="E22" s="38"/>
      <c r="F22" s="38"/>
      <c r="G22" s="38"/>
      <c r="H22" s="38"/>
      <c r="I22" s="114"/>
      <c r="J22" s="38"/>
      <c r="K22" s="41"/>
    </row>
    <row r="23" spans="2:11" s="1" customFormat="1" ht="14.45" customHeight="1">
      <c r="B23" s="37"/>
      <c r="C23" s="38"/>
      <c r="D23" s="33" t="s">
        <v>39</v>
      </c>
      <c r="E23" s="38"/>
      <c r="F23" s="38"/>
      <c r="G23" s="38"/>
      <c r="H23" s="38"/>
      <c r="I23" s="114"/>
      <c r="J23" s="38"/>
      <c r="K23" s="41"/>
    </row>
    <row r="24" spans="2:11" s="6" customFormat="1" ht="16.5" customHeight="1">
      <c r="B24" s="117"/>
      <c r="C24" s="118"/>
      <c r="D24" s="118"/>
      <c r="E24" s="255" t="s">
        <v>23</v>
      </c>
      <c r="F24" s="255"/>
      <c r="G24" s="255"/>
      <c r="H24" s="255"/>
      <c r="I24" s="119"/>
      <c r="J24" s="118"/>
      <c r="K24" s="120"/>
    </row>
    <row r="25" spans="2:11" s="1" customFormat="1" ht="6.95" customHeight="1">
      <c r="B25" s="37"/>
      <c r="C25" s="38"/>
      <c r="D25" s="38"/>
      <c r="E25" s="38"/>
      <c r="F25" s="38"/>
      <c r="G25" s="38"/>
      <c r="H25" s="38"/>
      <c r="I25" s="114"/>
      <c r="J25" s="38"/>
      <c r="K25" s="41"/>
    </row>
    <row r="26" spans="2:11" s="1" customFormat="1" ht="6.95" customHeight="1">
      <c r="B26" s="37"/>
      <c r="C26" s="38"/>
      <c r="D26" s="81"/>
      <c r="E26" s="81"/>
      <c r="F26" s="81"/>
      <c r="G26" s="81"/>
      <c r="H26" s="81"/>
      <c r="I26" s="121"/>
      <c r="J26" s="81"/>
      <c r="K26" s="122"/>
    </row>
    <row r="27" spans="2:11" s="1" customFormat="1" ht="25.35" customHeight="1">
      <c r="B27" s="37"/>
      <c r="C27" s="38"/>
      <c r="D27" s="123" t="s">
        <v>40</v>
      </c>
      <c r="E27" s="38"/>
      <c r="F27" s="38"/>
      <c r="G27" s="38"/>
      <c r="H27" s="38"/>
      <c r="I27" s="114"/>
      <c r="J27" s="124">
        <f>ROUND(J79,2)</f>
        <v>0</v>
      </c>
      <c r="K27" s="41"/>
    </row>
    <row r="28" spans="2:11" s="1" customFormat="1" ht="6.95" customHeight="1">
      <c r="B28" s="37"/>
      <c r="C28" s="38"/>
      <c r="D28" s="81"/>
      <c r="E28" s="81"/>
      <c r="F28" s="81"/>
      <c r="G28" s="81"/>
      <c r="H28" s="81"/>
      <c r="I28" s="121"/>
      <c r="J28" s="81"/>
      <c r="K28" s="122"/>
    </row>
    <row r="29" spans="2:11" s="1" customFormat="1" ht="14.45" customHeight="1">
      <c r="B29" s="37"/>
      <c r="C29" s="38"/>
      <c r="D29" s="38"/>
      <c r="E29" s="38"/>
      <c r="F29" s="42" t="s">
        <v>42</v>
      </c>
      <c r="G29" s="38"/>
      <c r="H29" s="38"/>
      <c r="I29" s="125" t="s">
        <v>41</v>
      </c>
      <c r="J29" s="42" t="s">
        <v>43</v>
      </c>
      <c r="K29" s="41"/>
    </row>
    <row r="30" spans="2:11" s="1" customFormat="1" ht="14.45" customHeight="1">
      <c r="B30" s="37"/>
      <c r="C30" s="38"/>
      <c r="D30" s="45" t="s">
        <v>44</v>
      </c>
      <c r="E30" s="45" t="s">
        <v>45</v>
      </c>
      <c r="F30" s="126">
        <f>ROUND(SUM(BE79:BE136), 2)</f>
        <v>0</v>
      </c>
      <c r="G30" s="38"/>
      <c r="H30" s="38"/>
      <c r="I30" s="127">
        <v>0.21</v>
      </c>
      <c r="J30" s="126">
        <f>ROUND(ROUND((SUM(BE79:BE136)), 2)*I30, 2)</f>
        <v>0</v>
      </c>
      <c r="K30" s="41"/>
    </row>
    <row r="31" spans="2:11" s="1" customFormat="1" ht="14.45" customHeight="1">
      <c r="B31" s="37"/>
      <c r="C31" s="38"/>
      <c r="D31" s="38"/>
      <c r="E31" s="45" t="s">
        <v>46</v>
      </c>
      <c r="F31" s="126">
        <f>ROUND(SUM(BF79:BF136), 2)</f>
        <v>0</v>
      </c>
      <c r="G31" s="38"/>
      <c r="H31" s="38"/>
      <c r="I31" s="127">
        <v>0.15</v>
      </c>
      <c r="J31" s="126">
        <f>ROUND(ROUND((SUM(BF79:BF136)), 2)*I31, 2)</f>
        <v>0</v>
      </c>
      <c r="K31" s="41"/>
    </row>
    <row r="32" spans="2:11" s="1" customFormat="1" ht="14.45" hidden="1" customHeight="1">
      <c r="B32" s="37"/>
      <c r="C32" s="38"/>
      <c r="D32" s="38"/>
      <c r="E32" s="45" t="s">
        <v>47</v>
      </c>
      <c r="F32" s="126">
        <f>ROUND(SUM(BG79:BG136), 2)</f>
        <v>0</v>
      </c>
      <c r="G32" s="38"/>
      <c r="H32" s="38"/>
      <c r="I32" s="127">
        <v>0.21</v>
      </c>
      <c r="J32" s="126">
        <v>0</v>
      </c>
      <c r="K32" s="41"/>
    </row>
    <row r="33" spans="2:11" s="1" customFormat="1" ht="14.45" hidden="1" customHeight="1">
      <c r="B33" s="37"/>
      <c r="C33" s="38"/>
      <c r="D33" s="38"/>
      <c r="E33" s="45" t="s">
        <v>48</v>
      </c>
      <c r="F33" s="126">
        <f>ROUND(SUM(BH79:BH136), 2)</f>
        <v>0</v>
      </c>
      <c r="G33" s="38"/>
      <c r="H33" s="38"/>
      <c r="I33" s="127">
        <v>0.15</v>
      </c>
      <c r="J33" s="126">
        <v>0</v>
      </c>
      <c r="K33" s="41"/>
    </row>
    <row r="34" spans="2:11" s="1" customFormat="1" ht="14.45" hidden="1" customHeight="1">
      <c r="B34" s="37"/>
      <c r="C34" s="38"/>
      <c r="D34" s="38"/>
      <c r="E34" s="45" t="s">
        <v>49</v>
      </c>
      <c r="F34" s="126">
        <f>ROUND(SUM(BI79:BI136), 2)</f>
        <v>0</v>
      </c>
      <c r="G34" s="38"/>
      <c r="H34" s="38"/>
      <c r="I34" s="127">
        <v>0</v>
      </c>
      <c r="J34" s="126">
        <v>0</v>
      </c>
      <c r="K34" s="41"/>
    </row>
    <row r="35" spans="2:11" s="1" customFormat="1" ht="6.95" customHeight="1">
      <c r="B35" s="37"/>
      <c r="C35" s="38"/>
      <c r="D35" s="38"/>
      <c r="E35" s="38"/>
      <c r="F35" s="38"/>
      <c r="G35" s="38"/>
      <c r="H35" s="38"/>
      <c r="I35" s="114"/>
      <c r="J35" s="38"/>
      <c r="K35" s="41"/>
    </row>
    <row r="36" spans="2:11" s="1" customFormat="1" ht="25.35" customHeight="1">
      <c r="B36" s="37"/>
      <c r="C36" s="128"/>
      <c r="D36" s="129" t="s">
        <v>50</v>
      </c>
      <c r="E36" s="75"/>
      <c r="F36" s="75"/>
      <c r="G36" s="130" t="s">
        <v>51</v>
      </c>
      <c r="H36" s="131" t="s">
        <v>52</v>
      </c>
      <c r="I36" s="132"/>
      <c r="J36" s="133">
        <f>SUM(J27:J34)</f>
        <v>0</v>
      </c>
      <c r="K36" s="134"/>
    </row>
    <row r="37" spans="2:11" s="1" customFormat="1" ht="14.45" customHeight="1">
      <c r="B37" s="52"/>
      <c r="C37" s="53"/>
      <c r="D37" s="53"/>
      <c r="E37" s="53"/>
      <c r="F37" s="53"/>
      <c r="G37" s="53"/>
      <c r="H37" s="53"/>
      <c r="I37" s="135"/>
      <c r="J37" s="53"/>
      <c r="K37" s="54"/>
    </row>
    <row r="41" spans="2:11" s="1" customFormat="1" ht="6.95" customHeight="1">
      <c r="B41" s="136"/>
      <c r="C41" s="137"/>
      <c r="D41" s="137"/>
      <c r="E41" s="137"/>
      <c r="F41" s="137"/>
      <c r="G41" s="137"/>
      <c r="H41" s="137"/>
      <c r="I41" s="138"/>
      <c r="J41" s="137"/>
      <c r="K41" s="139"/>
    </row>
    <row r="42" spans="2:11" s="1" customFormat="1" ht="36.950000000000003" customHeight="1">
      <c r="B42" s="37"/>
      <c r="C42" s="26" t="s">
        <v>96</v>
      </c>
      <c r="D42" s="38"/>
      <c r="E42" s="38"/>
      <c r="F42" s="38"/>
      <c r="G42" s="38"/>
      <c r="H42" s="38"/>
      <c r="I42" s="114"/>
      <c r="J42" s="38"/>
      <c r="K42" s="41"/>
    </row>
    <row r="43" spans="2:11" s="1" customFormat="1" ht="6.95" customHeight="1">
      <c r="B43" s="37"/>
      <c r="C43" s="38"/>
      <c r="D43" s="38"/>
      <c r="E43" s="38"/>
      <c r="F43" s="38"/>
      <c r="G43" s="38"/>
      <c r="H43" s="38"/>
      <c r="I43" s="114"/>
      <c r="J43" s="38"/>
      <c r="K43" s="41"/>
    </row>
    <row r="44" spans="2:11" s="1" customFormat="1" ht="14.45" customHeight="1">
      <c r="B44" s="37"/>
      <c r="C44" s="33" t="s">
        <v>18</v>
      </c>
      <c r="D44" s="38"/>
      <c r="E44" s="38"/>
      <c r="F44" s="38"/>
      <c r="G44" s="38"/>
      <c r="H44" s="38"/>
      <c r="I44" s="114"/>
      <c r="J44" s="38"/>
      <c r="K44" s="41"/>
    </row>
    <row r="45" spans="2:11" s="1" customFormat="1" ht="16.5" customHeight="1">
      <c r="B45" s="37"/>
      <c r="C45" s="38"/>
      <c r="D45" s="38"/>
      <c r="E45" s="266" t="str">
        <f>E7</f>
        <v>VD Štěchovice - oprava provizorního hrazení PK</v>
      </c>
      <c r="F45" s="267"/>
      <c r="G45" s="267"/>
      <c r="H45" s="267"/>
      <c r="I45" s="114"/>
      <c r="J45" s="38"/>
      <c r="K45" s="41"/>
    </row>
    <row r="46" spans="2:11" s="1" customFormat="1" ht="14.45" customHeight="1">
      <c r="B46" s="37"/>
      <c r="C46" s="33" t="s">
        <v>94</v>
      </c>
      <c r="D46" s="38"/>
      <c r="E46" s="38"/>
      <c r="F46" s="38"/>
      <c r="G46" s="38"/>
      <c r="H46" s="38"/>
      <c r="I46" s="114"/>
      <c r="J46" s="38"/>
      <c r="K46" s="41"/>
    </row>
    <row r="47" spans="2:11" s="1" customFormat="1" ht="17.25" customHeight="1">
      <c r="B47" s="37"/>
      <c r="C47" s="38"/>
      <c r="D47" s="38"/>
      <c r="E47" s="268" t="str">
        <f>E9</f>
        <v>01 - Oprava provizorního hrazení PK</v>
      </c>
      <c r="F47" s="269"/>
      <c r="G47" s="269"/>
      <c r="H47" s="269"/>
      <c r="I47" s="114"/>
      <c r="J47" s="38"/>
      <c r="K47" s="41"/>
    </row>
    <row r="48" spans="2:11" s="1" customFormat="1" ht="6.95" customHeight="1">
      <c r="B48" s="37"/>
      <c r="C48" s="38"/>
      <c r="D48" s="38"/>
      <c r="E48" s="38"/>
      <c r="F48" s="38"/>
      <c r="G48" s="38"/>
      <c r="H48" s="38"/>
      <c r="I48" s="114"/>
      <c r="J48" s="38"/>
      <c r="K48" s="41"/>
    </row>
    <row r="49" spans="2:47" s="1" customFormat="1" ht="18" customHeight="1">
      <c r="B49" s="37"/>
      <c r="C49" s="33" t="s">
        <v>24</v>
      </c>
      <c r="D49" s="38"/>
      <c r="E49" s="38"/>
      <c r="F49" s="31" t="str">
        <f>F12</f>
        <v xml:space="preserve"> </v>
      </c>
      <c r="G49" s="38"/>
      <c r="H49" s="38"/>
      <c r="I49" s="115" t="s">
        <v>26</v>
      </c>
      <c r="J49" s="116" t="str">
        <f>IF(J12="","",J12)</f>
        <v>27.4.2019</v>
      </c>
      <c r="K49" s="41"/>
    </row>
    <row r="50" spans="2:47" s="1" customFormat="1" ht="6.95" customHeight="1">
      <c r="B50" s="37"/>
      <c r="C50" s="38"/>
      <c r="D50" s="38"/>
      <c r="E50" s="38"/>
      <c r="F50" s="38"/>
      <c r="G50" s="38"/>
      <c r="H50" s="38"/>
      <c r="I50" s="114"/>
      <c r="J50" s="38"/>
      <c r="K50" s="41"/>
    </row>
    <row r="51" spans="2:47" s="1" customFormat="1">
      <c r="B51" s="37"/>
      <c r="C51" s="33" t="s">
        <v>28</v>
      </c>
      <c r="D51" s="38"/>
      <c r="E51" s="38"/>
      <c r="F51" s="31" t="str">
        <f>E15</f>
        <v>Povodí Vltavy státní podnik</v>
      </c>
      <c r="G51" s="38"/>
      <c r="H51" s="38"/>
      <c r="I51" s="115" t="s">
        <v>35</v>
      </c>
      <c r="J51" s="255" t="str">
        <f>E21</f>
        <v>Milada Klimešová</v>
      </c>
      <c r="K51" s="41"/>
    </row>
    <row r="52" spans="2:47" s="1" customFormat="1" ht="14.45" customHeight="1">
      <c r="B52" s="37"/>
      <c r="C52" s="33" t="s">
        <v>33</v>
      </c>
      <c r="D52" s="38"/>
      <c r="E52" s="38"/>
      <c r="F52" s="31" t="str">
        <f>IF(E18="","",E18)</f>
        <v/>
      </c>
      <c r="G52" s="38"/>
      <c r="H52" s="38"/>
      <c r="I52" s="114"/>
      <c r="J52" s="270"/>
      <c r="K52" s="41"/>
    </row>
    <row r="53" spans="2:47" s="1" customFormat="1" ht="10.35" customHeight="1">
      <c r="B53" s="37"/>
      <c r="C53" s="38"/>
      <c r="D53" s="38"/>
      <c r="E53" s="38"/>
      <c r="F53" s="38"/>
      <c r="G53" s="38"/>
      <c r="H53" s="38"/>
      <c r="I53" s="114"/>
      <c r="J53" s="38"/>
      <c r="K53" s="41"/>
    </row>
    <row r="54" spans="2:47" s="1" customFormat="1" ht="29.25" customHeight="1">
      <c r="B54" s="37"/>
      <c r="C54" s="140" t="s">
        <v>97</v>
      </c>
      <c r="D54" s="128"/>
      <c r="E54" s="128"/>
      <c r="F54" s="128"/>
      <c r="G54" s="128"/>
      <c r="H54" s="128"/>
      <c r="I54" s="141"/>
      <c r="J54" s="142" t="s">
        <v>98</v>
      </c>
      <c r="K54" s="143"/>
    </row>
    <row r="55" spans="2:47" s="1" customFormat="1" ht="10.35" customHeight="1">
      <c r="B55" s="37"/>
      <c r="C55" s="38"/>
      <c r="D55" s="38"/>
      <c r="E55" s="38"/>
      <c r="F55" s="38"/>
      <c r="G55" s="38"/>
      <c r="H55" s="38"/>
      <c r="I55" s="114"/>
      <c r="J55" s="38"/>
      <c r="K55" s="41"/>
    </row>
    <row r="56" spans="2:47" s="1" customFormat="1" ht="29.25" customHeight="1">
      <c r="B56" s="37"/>
      <c r="C56" s="144" t="s">
        <v>99</v>
      </c>
      <c r="D56" s="38"/>
      <c r="E56" s="38"/>
      <c r="F56" s="38"/>
      <c r="G56" s="38"/>
      <c r="H56" s="38"/>
      <c r="I56" s="114"/>
      <c r="J56" s="124">
        <f>J79</f>
        <v>0</v>
      </c>
      <c r="K56" s="41"/>
      <c r="AU56" s="20" t="s">
        <v>100</v>
      </c>
    </row>
    <row r="57" spans="2:47" s="7" customFormat="1" ht="24.95" customHeight="1">
      <c r="B57" s="145"/>
      <c r="C57" s="146"/>
      <c r="D57" s="147" t="s">
        <v>101</v>
      </c>
      <c r="E57" s="148"/>
      <c r="F57" s="148"/>
      <c r="G57" s="148"/>
      <c r="H57" s="148"/>
      <c r="I57" s="149"/>
      <c r="J57" s="150">
        <f>J80</f>
        <v>0</v>
      </c>
      <c r="K57" s="151"/>
    </row>
    <row r="58" spans="2:47" s="8" customFormat="1" ht="19.899999999999999" customHeight="1">
      <c r="B58" s="152"/>
      <c r="C58" s="153"/>
      <c r="D58" s="154" t="s">
        <v>102</v>
      </c>
      <c r="E58" s="155"/>
      <c r="F58" s="155"/>
      <c r="G58" s="155"/>
      <c r="H58" s="155"/>
      <c r="I58" s="156"/>
      <c r="J58" s="157">
        <f>J84</f>
        <v>0</v>
      </c>
      <c r="K58" s="158"/>
    </row>
    <row r="59" spans="2:47" s="7" customFormat="1" ht="24.95" customHeight="1">
      <c r="B59" s="145"/>
      <c r="C59" s="146"/>
      <c r="D59" s="147" t="s">
        <v>103</v>
      </c>
      <c r="E59" s="148"/>
      <c r="F59" s="148"/>
      <c r="G59" s="148"/>
      <c r="H59" s="148"/>
      <c r="I59" s="149"/>
      <c r="J59" s="150">
        <f>J122</f>
        <v>0</v>
      </c>
      <c r="K59" s="151"/>
    </row>
    <row r="60" spans="2:47" s="1" customFormat="1" ht="21.75" customHeight="1">
      <c r="B60" s="37"/>
      <c r="C60" s="38"/>
      <c r="D60" s="38"/>
      <c r="E60" s="38"/>
      <c r="F60" s="38"/>
      <c r="G60" s="38"/>
      <c r="H60" s="38"/>
      <c r="I60" s="114"/>
      <c r="J60" s="38"/>
      <c r="K60" s="41"/>
    </row>
    <row r="61" spans="2:47" s="1" customFormat="1" ht="6.95" customHeight="1">
      <c r="B61" s="52"/>
      <c r="C61" s="53"/>
      <c r="D61" s="53"/>
      <c r="E61" s="53"/>
      <c r="F61" s="53"/>
      <c r="G61" s="53"/>
      <c r="H61" s="53"/>
      <c r="I61" s="135"/>
      <c r="J61" s="53"/>
      <c r="K61" s="54"/>
    </row>
    <row r="65" spans="2:63" s="1" customFormat="1" ht="6.95" customHeight="1">
      <c r="B65" s="55"/>
      <c r="C65" s="56"/>
      <c r="D65" s="56"/>
      <c r="E65" s="56"/>
      <c r="F65" s="56"/>
      <c r="G65" s="56"/>
      <c r="H65" s="56"/>
      <c r="I65" s="138"/>
      <c r="J65" s="56"/>
      <c r="K65" s="56"/>
      <c r="L65" s="57"/>
    </row>
    <row r="66" spans="2:63" s="1" customFormat="1" ht="36.950000000000003" customHeight="1">
      <c r="B66" s="37"/>
      <c r="C66" s="58" t="s">
        <v>104</v>
      </c>
      <c r="D66" s="59"/>
      <c r="E66" s="59"/>
      <c r="F66" s="59"/>
      <c r="G66" s="59"/>
      <c r="H66" s="59"/>
      <c r="I66" s="159"/>
      <c r="J66" s="59"/>
      <c r="K66" s="59"/>
      <c r="L66" s="57"/>
    </row>
    <row r="67" spans="2:63" s="1" customFormat="1" ht="6.95" customHeight="1">
      <c r="B67" s="37"/>
      <c r="C67" s="59"/>
      <c r="D67" s="59"/>
      <c r="E67" s="59"/>
      <c r="F67" s="59"/>
      <c r="G67" s="59"/>
      <c r="H67" s="59"/>
      <c r="I67" s="159"/>
      <c r="J67" s="59"/>
      <c r="K67" s="59"/>
      <c r="L67" s="57"/>
    </row>
    <row r="68" spans="2:63" s="1" customFormat="1" ht="14.45" customHeight="1">
      <c r="B68" s="37"/>
      <c r="C68" s="61" t="s">
        <v>18</v>
      </c>
      <c r="D68" s="59"/>
      <c r="E68" s="59"/>
      <c r="F68" s="59"/>
      <c r="G68" s="59"/>
      <c r="H68" s="59"/>
      <c r="I68" s="159"/>
      <c r="J68" s="59"/>
      <c r="K68" s="59"/>
      <c r="L68" s="57"/>
    </row>
    <row r="69" spans="2:63" s="1" customFormat="1" ht="16.5" customHeight="1">
      <c r="B69" s="37"/>
      <c r="C69" s="59"/>
      <c r="D69" s="59"/>
      <c r="E69" s="271" t="str">
        <f>E7</f>
        <v>VD Štěchovice - oprava provizorního hrazení PK</v>
      </c>
      <c r="F69" s="272"/>
      <c r="G69" s="272"/>
      <c r="H69" s="272"/>
      <c r="I69" s="159"/>
      <c r="J69" s="59"/>
      <c r="K69" s="59"/>
      <c r="L69" s="57"/>
    </row>
    <row r="70" spans="2:63" s="1" customFormat="1" ht="14.45" customHeight="1">
      <c r="B70" s="37"/>
      <c r="C70" s="61" t="s">
        <v>94</v>
      </c>
      <c r="D70" s="59"/>
      <c r="E70" s="59"/>
      <c r="F70" s="59"/>
      <c r="G70" s="59"/>
      <c r="H70" s="59"/>
      <c r="I70" s="159"/>
      <c r="J70" s="59"/>
      <c r="K70" s="59"/>
      <c r="L70" s="57"/>
    </row>
    <row r="71" spans="2:63" s="1" customFormat="1" ht="17.25" customHeight="1">
      <c r="B71" s="37"/>
      <c r="C71" s="59"/>
      <c r="D71" s="59"/>
      <c r="E71" s="262" t="str">
        <f>E9</f>
        <v>01 - Oprava provizorního hrazení PK</v>
      </c>
      <c r="F71" s="273"/>
      <c r="G71" s="273"/>
      <c r="H71" s="273"/>
      <c r="I71" s="159"/>
      <c r="J71" s="59"/>
      <c r="K71" s="59"/>
      <c r="L71" s="57"/>
    </row>
    <row r="72" spans="2:63" s="1" customFormat="1" ht="6.95" customHeight="1">
      <c r="B72" s="37"/>
      <c r="C72" s="59"/>
      <c r="D72" s="59"/>
      <c r="E72" s="59"/>
      <c r="F72" s="59"/>
      <c r="G72" s="59"/>
      <c r="H72" s="59"/>
      <c r="I72" s="159"/>
      <c r="J72" s="59"/>
      <c r="K72" s="59"/>
      <c r="L72" s="57"/>
    </row>
    <row r="73" spans="2:63" s="1" customFormat="1" ht="18" customHeight="1">
      <c r="B73" s="37"/>
      <c r="C73" s="61" t="s">
        <v>24</v>
      </c>
      <c r="D73" s="59"/>
      <c r="E73" s="59"/>
      <c r="F73" s="160" t="str">
        <f>F12</f>
        <v xml:space="preserve"> </v>
      </c>
      <c r="G73" s="59"/>
      <c r="H73" s="59"/>
      <c r="I73" s="161" t="s">
        <v>26</v>
      </c>
      <c r="J73" s="69" t="str">
        <f>IF(J12="","",J12)</f>
        <v>27.4.2019</v>
      </c>
      <c r="K73" s="59"/>
      <c r="L73" s="57"/>
    </row>
    <row r="74" spans="2:63" s="1" customFormat="1" ht="6.95" customHeight="1">
      <c r="B74" s="37"/>
      <c r="C74" s="59"/>
      <c r="D74" s="59"/>
      <c r="E74" s="59"/>
      <c r="F74" s="59"/>
      <c r="G74" s="59"/>
      <c r="H74" s="59"/>
      <c r="I74" s="159"/>
      <c r="J74" s="59"/>
      <c r="K74" s="59"/>
      <c r="L74" s="57"/>
    </row>
    <row r="75" spans="2:63" s="1" customFormat="1">
      <c r="B75" s="37"/>
      <c r="C75" s="61" t="s">
        <v>28</v>
      </c>
      <c r="D75" s="59"/>
      <c r="E75" s="59"/>
      <c r="F75" s="160" t="str">
        <f>E15</f>
        <v>Povodí Vltavy státní podnik</v>
      </c>
      <c r="G75" s="59"/>
      <c r="H75" s="59"/>
      <c r="I75" s="161" t="s">
        <v>35</v>
      </c>
      <c r="J75" s="160" t="str">
        <f>E21</f>
        <v>Milada Klimešová</v>
      </c>
      <c r="K75" s="59"/>
      <c r="L75" s="57"/>
    </row>
    <row r="76" spans="2:63" s="1" customFormat="1" ht="14.45" customHeight="1">
      <c r="B76" s="37"/>
      <c r="C76" s="61" t="s">
        <v>33</v>
      </c>
      <c r="D76" s="59"/>
      <c r="E76" s="59"/>
      <c r="F76" s="160" t="str">
        <f>IF(E18="","",E18)</f>
        <v/>
      </c>
      <c r="G76" s="59"/>
      <c r="H76" s="59"/>
      <c r="I76" s="159"/>
      <c r="J76" s="59"/>
      <c r="K76" s="59"/>
      <c r="L76" s="57"/>
    </row>
    <row r="77" spans="2:63" s="1" customFormat="1" ht="10.35" customHeight="1">
      <c r="B77" s="37"/>
      <c r="C77" s="59"/>
      <c r="D77" s="59"/>
      <c r="E77" s="59"/>
      <c r="F77" s="59"/>
      <c r="G77" s="59"/>
      <c r="H77" s="59"/>
      <c r="I77" s="159"/>
      <c r="J77" s="59"/>
      <c r="K77" s="59"/>
      <c r="L77" s="57"/>
    </row>
    <row r="78" spans="2:63" s="9" customFormat="1" ht="29.25" customHeight="1">
      <c r="B78" s="162"/>
      <c r="C78" s="163" t="s">
        <v>105</v>
      </c>
      <c r="D78" s="164" t="s">
        <v>59</v>
      </c>
      <c r="E78" s="164" t="s">
        <v>55</v>
      </c>
      <c r="F78" s="164" t="s">
        <v>106</v>
      </c>
      <c r="G78" s="164" t="s">
        <v>107</v>
      </c>
      <c r="H78" s="164" t="s">
        <v>108</v>
      </c>
      <c r="I78" s="165" t="s">
        <v>109</v>
      </c>
      <c r="J78" s="164" t="s">
        <v>98</v>
      </c>
      <c r="K78" s="166" t="s">
        <v>110</v>
      </c>
      <c r="L78" s="167"/>
      <c r="M78" s="77" t="s">
        <v>111</v>
      </c>
      <c r="N78" s="78" t="s">
        <v>44</v>
      </c>
      <c r="O78" s="78" t="s">
        <v>112</v>
      </c>
      <c r="P78" s="78" t="s">
        <v>113</v>
      </c>
      <c r="Q78" s="78" t="s">
        <v>114</v>
      </c>
      <c r="R78" s="78" t="s">
        <v>115</v>
      </c>
      <c r="S78" s="78" t="s">
        <v>116</v>
      </c>
      <c r="T78" s="79" t="s">
        <v>117</v>
      </c>
    </row>
    <row r="79" spans="2:63" s="1" customFormat="1" ht="29.25" customHeight="1">
      <c r="B79" s="37"/>
      <c r="C79" s="83" t="s">
        <v>99</v>
      </c>
      <c r="D79" s="59"/>
      <c r="E79" s="59"/>
      <c r="F79" s="59"/>
      <c r="G79" s="59"/>
      <c r="H79" s="59"/>
      <c r="I79" s="159"/>
      <c r="J79" s="168">
        <f>BK79</f>
        <v>0</v>
      </c>
      <c r="K79" s="59"/>
      <c r="L79" s="57"/>
      <c r="M79" s="80"/>
      <c r="N79" s="81"/>
      <c r="O79" s="81"/>
      <c r="P79" s="169">
        <f>P80+P122</f>
        <v>0</v>
      </c>
      <c r="Q79" s="81"/>
      <c r="R79" s="169">
        <f>R80+R122</f>
        <v>14.461780000000001</v>
      </c>
      <c r="S79" s="81"/>
      <c r="T79" s="170">
        <f>T80+T122</f>
        <v>14.186000000000002</v>
      </c>
      <c r="AT79" s="20" t="s">
        <v>73</v>
      </c>
      <c r="AU79" s="20" t="s">
        <v>100</v>
      </c>
      <c r="BK79" s="171">
        <f>BK80+BK122</f>
        <v>0</v>
      </c>
    </row>
    <row r="80" spans="2:63" s="10" customFormat="1" ht="37.35" customHeight="1">
      <c r="B80" s="172"/>
      <c r="C80" s="173"/>
      <c r="D80" s="174" t="s">
        <v>73</v>
      </c>
      <c r="E80" s="175" t="s">
        <v>118</v>
      </c>
      <c r="F80" s="175" t="s">
        <v>119</v>
      </c>
      <c r="G80" s="173"/>
      <c r="H80" s="173"/>
      <c r="I80" s="176"/>
      <c r="J80" s="177">
        <f>BK80</f>
        <v>0</v>
      </c>
      <c r="K80" s="173"/>
      <c r="L80" s="178"/>
      <c r="M80" s="179"/>
      <c r="N80" s="180"/>
      <c r="O80" s="180"/>
      <c r="P80" s="181">
        <f>P81+SUM(P82:P84)</f>
        <v>0</v>
      </c>
      <c r="Q80" s="180"/>
      <c r="R80" s="181">
        <f>R81+SUM(R82:R84)</f>
        <v>0.46178000000000002</v>
      </c>
      <c r="S80" s="180"/>
      <c r="T80" s="182">
        <f>T81+SUM(T82:T84)</f>
        <v>0.186</v>
      </c>
      <c r="AR80" s="183" t="s">
        <v>84</v>
      </c>
      <c r="AT80" s="184" t="s">
        <v>73</v>
      </c>
      <c r="AU80" s="184" t="s">
        <v>74</v>
      </c>
      <c r="AY80" s="183" t="s">
        <v>120</v>
      </c>
      <c r="BK80" s="185">
        <f>BK81+SUM(BK82:BK84)</f>
        <v>0</v>
      </c>
    </row>
    <row r="81" spans="2:65" s="1" customFormat="1" ht="25.5" customHeight="1">
      <c r="B81" s="37"/>
      <c r="C81" s="186" t="s">
        <v>82</v>
      </c>
      <c r="D81" s="186" t="s">
        <v>121</v>
      </c>
      <c r="E81" s="187" t="s">
        <v>122</v>
      </c>
      <c r="F81" s="188" t="s">
        <v>123</v>
      </c>
      <c r="G81" s="189" t="s">
        <v>124</v>
      </c>
      <c r="H81" s="190">
        <v>1</v>
      </c>
      <c r="I81" s="191"/>
      <c r="J81" s="192">
        <f>ROUND(I81*H81,2)</f>
        <v>0</v>
      </c>
      <c r="K81" s="188" t="s">
        <v>23</v>
      </c>
      <c r="L81" s="57"/>
      <c r="M81" s="193" t="s">
        <v>23</v>
      </c>
      <c r="N81" s="194" t="s">
        <v>45</v>
      </c>
      <c r="O81" s="38"/>
      <c r="P81" s="195">
        <f>O81*H81</f>
        <v>0</v>
      </c>
      <c r="Q81" s="195">
        <v>0</v>
      </c>
      <c r="R81" s="195">
        <f>Q81*H81</f>
        <v>0</v>
      </c>
      <c r="S81" s="195">
        <v>0</v>
      </c>
      <c r="T81" s="196">
        <f>S81*H81</f>
        <v>0</v>
      </c>
      <c r="AR81" s="20" t="s">
        <v>82</v>
      </c>
      <c r="AT81" s="20" t="s">
        <v>121</v>
      </c>
      <c r="AU81" s="20" t="s">
        <v>82</v>
      </c>
      <c r="AY81" s="20" t="s">
        <v>120</v>
      </c>
      <c r="BE81" s="197">
        <f>IF(N81="základní",J81,0)</f>
        <v>0</v>
      </c>
      <c r="BF81" s="197">
        <f>IF(N81="snížená",J81,0)</f>
        <v>0</v>
      </c>
      <c r="BG81" s="197">
        <f>IF(N81="zákl. přenesená",J81,0)</f>
        <v>0</v>
      </c>
      <c r="BH81" s="197">
        <f>IF(N81="sníž. přenesená",J81,0)</f>
        <v>0</v>
      </c>
      <c r="BI81" s="197">
        <f>IF(N81="nulová",J81,0)</f>
        <v>0</v>
      </c>
      <c r="BJ81" s="20" t="s">
        <v>82</v>
      </c>
      <c r="BK81" s="197">
        <f>ROUND(I81*H81,2)</f>
        <v>0</v>
      </c>
      <c r="BL81" s="20" t="s">
        <v>82</v>
      </c>
      <c r="BM81" s="20" t="s">
        <v>125</v>
      </c>
    </row>
    <row r="82" spans="2:65" s="1" customFormat="1" ht="13.5">
      <c r="B82" s="37"/>
      <c r="C82" s="59"/>
      <c r="D82" s="198" t="s">
        <v>126</v>
      </c>
      <c r="E82" s="59"/>
      <c r="F82" s="199" t="s">
        <v>127</v>
      </c>
      <c r="G82" s="59"/>
      <c r="H82" s="59"/>
      <c r="I82" s="159"/>
      <c r="J82" s="59"/>
      <c r="K82" s="59"/>
      <c r="L82" s="57"/>
      <c r="M82" s="200"/>
      <c r="N82" s="38"/>
      <c r="O82" s="38"/>
      <c r="P82" s="38"/>
      <c r="Q82" s="38"/>
      <c r="R82" s="38"/>
      <c r="S82" s="38"/>
      <c r="T82" s="74"/>
      <c r="AT82" s="20" t="s">
        <v>126</v>
      </c>
      <c r="AU82" s="20" t="s">
        <v>82</v>
      </c>
    </row>
    <row r="83" spans="2:65" s="1" customFormat="1" ht="108">
      <c r="B83" s="37"/>
      <c r="C83" s="59"/>
      <c r="D83" s="198" t="s">
        <v>128</v>
      </c>
      <c r="E83" s="59"/>
      <c r="F83" s="201" t="s">
        <v>129</v>
      </c>
      <c r="G83" s="59"/>
      <c r="H83" s="59"/>
      <c r="I83" s="159"/>
      <c r="J83" s="59"/>
      <c r="K83" s="59"/>
      <c r="L83" s="57"/>
      <c r="M83" s="200"/>
      <c r="N83" s="38"/>
      <c r="O83" s="38"/>
      <c r="P83" s="38"/>
      <c r="Q83" s="38"/>
      <c r="R83" s="38"/>
      <c r="S83" s="38"/>
      <c r="T83" s="74"/>
      <c r="AT83" s="20" t="s">
        <v>128</v>
      </c>
      <c r="AU83" s="20" t="s">
        <v>82</v>
      </c>
    </row>
    <row r="84" spans="2:65" s="10" customFormat="1" ht="29.85" customHeight="1">
      <c r="B84" s="172"/>
      <c r="C84" s="173"/>
      <c r="D84" s="174" t="s">
        <v>73</v>
      </c>
      <c r="E84" s="202" t="s">
        <v>130</v>
      </c>
      <c r="F84" s="202" t="s">
        <v>131</v>
      </c>
      <c r="G84" s="173"/>
      <c r="H84" s="173"/>
      <c r="I84" s="176"/>
      <c r="J84" s="203">
        <f>BK84</f>
        <v>0</v>
      </c>
      <c r="K84" s="173"/>
      <c r="L84" s="178"/>
      <c r="M84" s="179"/>
      <c r="N84" s="180"/>
      <c r="O84" s="180"/>
      <c r="P84" s="181">
        <f>SUM(P85:P121)</f>
        <v>0</v>
      </c>
      <c r="Q84" s="180"/>
      <c r="R84" s="181">
        <f>SUM(R85:R121)</f>
        <v>0.46178000000000002</v>
      </c>
      <c r="S84" s="180"/>
      <c r="T84" s="182">
        <f>SUM(T85:T121)</f>
        <v>0.186</v>
      </c>
      <c r="AR84" s="183" t="s">
        <v>84</v>
      </c>
      <c r="AT84" s="184" t="s">
        <v>73</v>
      </c>
      <c r="AU84" s="184" t="s">
        <v>82</v>
      </c>
      <c r="AY84" s="183" t="s">
        <v>120</v>
      </c>
      <c r="BK84" s="185">
        <f>SUM(BK85:BK121)</f>
        <v>0</v>
      </c>
    </row>
    <row r="85" spans="2:65" s="1" customFormat="1" ht="16.5" customHeight="1">
      <c r="B85" s="37"/>
      <c r="C85" s="186" t="s">
        <v>84</v>
      </c>
      <c r="D85" s="186" t="s">
        <v>121</v>
      </c>
      <c r="E85" s="187" t="s">
        <v>132</v>
      </c>
      <c r="F85" s="188" t="s">
        <v>133</v>
      </c>
      <c r="G85" s="189" t="s">
        <v>124</v>
      </c>
      <c r="H85" s="190">
        <v>1</v>
      </c>
      <c r="I85" s="191"/>
      <c r="J85" s="192">
        <f>ROUND(I85*H85,2)</f>
        <v>0</v>
      </c>
      <c r="K85" s="188" t="s">
        <v>23</v>
      </c>
      <c r="L85" s="57"/>
      <c r="M85" s="193" t="s">
        <v>23</v>
      </c>
      <c r="N85" s="194" t="s">
        <v>45</v>
      </c>
      <c r="O85" s="38"/>
      <c r="P85" s="195">
        <f>O85*H85</f>
        <v>0</v>
      </c>
      <c r="Q85" s="195">
        <v>0</v>
      </c>
      <c r="R85" s="195">
        <f>Q85*H85</f>
        <v>0</v>
      </c>
      <c r="S85" s="195">
        <v>0</v>
      </c>
      <c r="T85" s="196">
        <f>S85*H85</f>
        <v>0</v>
      </c>
      <c r="AR85" s="20" t="s">
        <v>82</v>
      </c>
      <c r="AT85" s="20" t="s">
        <v>121</v>
      </c>
      <c r="AU85" s="20" t="s">
        <v>84</v>
      </c>
      <c r="AY85" s="20" t="s">
        <v>120</v>
      </c>
      <c r="BE85" s="197">
        <f>IF(N85="základní",J85,0)</f>
        <v>0</v>
      </c>
      <c r="BF85" s="197">
        <f>IF(N85="snížená",J85,0)</f>
        <v>0</v>
      </c>
      <c r="BG85" s="197">
        <f>IF(N85="zákl. přenesená",J85,0)</f>
        <v>0</v>
      </c>
      <c r="BH85" s="197">
        <f>IF(N85="sníž. přenesená",J85,0)</f>
        <v>0</v>
      </c>
      <c r="BI85" s="197">
        <f>IF(N85="nulová",J85,0)</f>
        <v>0</v>
      </c>
      <c r="BJ85" s="20" t="s">
        <v>82</v>
      </c>
      <c r="BK85" s="197">
        <f>ROUND(I85*H85,2)</f>
        <v>0</v>
      </c>
      <c r="BL85" s="20" t="s">
        <v>82</v>
      </c>
      <c r="BM85" s="20" t="s">
        <v>134</v>
      </c>
    </row>
    <row r="86" spans="2:65" s="1" customFormat="1" ht="27">
      <c r="B86" s="37"/>
      <c r="C86" s="59"/>
      <c r="D86" s="198" t="s">
        <v>126</v>
      </c>
      <c r="E86" s="59"/>
      <c r="F86" s="199" t="s">
        <v>135</v>
      </c>
      <c r="G86" s="59"/>
      <c r="H86" s="59"/>
      <c r="I86" s="159"/>
      <c r="J86" s="59"/>
      <c r="K86" s="59"/>
      <c r="L86" s="57"/>
      <c r="M86" s="200"/>
      <c r="N86" s="38"/>
      <c r="O86" s="38"/>
      <c r="P86" s="38"/>
      <c r="Q86" s="38"/>
      <c r="R86" s="38"/>
      <c r="S86" s="38"/>
      <c r="T86" s="74"/>
      <c r="AT86" s="20" t="s">
        <v>126</v>
      </c>
      <c r="AU86" s="20" t="s">
        <v>84</v>
      </c>
    </row>
    <row r="87" spans="2:65" s="1" customFormat="1" ht="67.5">
      <c r="B87" s="37"/>
      <c r="C87" s="59"/>
      <c r="D87" s="198" t="s">
        <v>128</v>
      </c>
      <c r="E87" s="59"/>
      <c r="F87" s="201" t="s">
        <v>136</v>
      </c>
      <c r="G87" s="59"/>
      <c r="H87" s="59"/>
      <c r="I87" s="159"/>
      <c r="J87" s="59"/>
      <c r="K87" s="59"/>
      <c r="L87" s="57"/>
      <c r="M87" s="200"/>
      <c r="N87" s="38"/>
      <c r="O87" s="38"/>
      <c r="P87" s="38"/>
      <c r="Q87" s="38"/>
      <c r="R87" s="38"/>
      <c r="S87" s="38"/>
      <c r="T87" s="74"/>
      <c r="AT87" s="20" t="s">
        <v>128</v>
      </c>
      <c r="AU87" s="20" t="s">
        <v>84</v>
      </c>
    </row>
    <row r="88" spans="2:65" s="1" customFormat="1" ht="16.5" customHeight="1">
      <c r="B88" s="37"/>
      <c r="C88" s="204" t="s">
        <v>137</v>
      </c>
      <c r="D88" s="204" t="s">
        <v>138</v>
      </c>
      <c r="E88" s="205" t="s">
        <v>139</v>
      </c>
      <c r="F88" s="206" t="s">
        <v>140</v>
      </c>
      <c r="G88" s="207" t="s">
        <v>141</v>
      </c>
      <c r="H88" s="208">
        <v>220</v>
      </c>
      <c r="I88" s="209"/>
      <c r="J88" s="210">
        <f>ROUND(I88*H88,2)</f>
        <v>0</v>
      </c>
      <c r="K88" s="206" t="s">
        <v>23</v>
      </c>
      <c r="L88" s="211"/>
      <c r="M88" s="212" t="s">
        <v>23</v>
      </c>
      <c r="N88" s="213" t="s">
        <v>45</v>
      </c>
      <c r="O88" s="38"/>
      <c r="P88" s="195">
        <f>O88*H88</f>
        <v>0</v>
      </c>
      <c r="Q88" s="195">
        <v>5.5000000000000003E-4</v>
      </c>
      <c r="R88" s="195">
        <f>Q88*H88</f>
        <v>0.12100000000000001</v>
      </c>
      <c r="S88" s="195">
        <v>0</v>
      </c>
      <c r="T88" s="196">
        <f>S88*H88</f>
        <v>0</v>
      </c>
      <c r="AR88" s="20" t="s">
        <v>84</v>
      </c>
      <c r="AT88" s="20" t="s">
        <v>138</v>
      </c>
      <c r="AU88" s="20" t="s">
        <v>84</v>
      </c>
      <c r="AY88" s="20" t="s">
        <v>120</v>
      </c>
      <c r="BE88" s="197">
        <f>IF(N88="základní",J88,0)</f>
        <v>0</v>
      </c>
      <c r="BF88" s="197">
        <f>IF(N88="snížená",J88,0)</f>
        <v>0</v>
      </c>
      <c r="BG88" s="197">
        <f>IF(N88="zákl. přenesená",J88,0)</f>
        <v>0</v>
      </c>
      <c r="BH88" s="197">
        <f>IF(N88="sníž. přenesená",J88,0)</f>
        <v>0</v>
      </c>
      <c r="BI88" s="197">
        <f>IF(N88="nulová",J88,0)</f>
        <v>0</v>
      </c>
      <c r="BJ88" s="20" t="s">
        <v>82</v>
      </c>
      <c r="BK88" s="197">
        <f>ROUND(I88*H88,2)</f>
        <v>0</v>
      </c>
      <c r="BL88" s="20" t="s">
        <v>82</v>
      </c>
      <c r="BM88" s="20" t="s">
        <v>142</v>
      </c>
    </row>
    <row r="89" spans="2:65" s="1" customFormat="1" ht="13.5">
      <c r="B89" s="37"/>
      <c r="C89" s="59"/>
      <c r="D89" s="198" t="s">
        <v>126</v>
      </c>
      <c r="E89" s="59"/>
      <c r="F89" s="199" t="s">
        <v>143</v>
      </c>
      <c r="G89" s="59"/>
      <c r="H89" s="59"/>
      <c r="I89" s="159"/>
      <c r="J89" s="59"/>
      <c r="K89" s="59"/>
      <c r="L89" s="57"/>
      <c r="M89" s="200"/>
      <c r="N89" s="38"/>
      <c r="O89" s="38"/>
      <c r="P89" s="38"/>
      <c r="Q89" s="38"/>
      <c r="R89" s="38"/>
      <c r="S89" s="38"/>
      <c r="T89" s="74"/>
      <c r="AT89" s="20" t="s">
        <v>126</v>
      </c>
      <c r="AU89" s="20" t="s">
        <v>84</v>
      </c>
    </row>
    <row r="90" spans="2:65" s="1" customFormat="1" ht="54">
      <c r="B90" s="37"/>
      <c r="C90" s="59"/>
      <c r="D90" s="198" t="s">
        <v>128</v>
      </c>
      <c r="E90" s="59"/>
      <c r="F90" s="201" t="s">
        <v>144</v>
      </c>
      <c r="G90" s="59"/>
      <c r="H90" s="59"/>
      <c r="I90" s="159"/>
      <c r="J90" s="59"/>
      <c r="K90" s="59"/>
      <c r="L90" s="57"/>
      <c r="M90" s="200"/>
      <c r="N90" s="38"/>
      <c r="O90" s="38"/>
      <c r="P90" s="38"/>
      <c r="Q90" s="38"/>
      <c r="R90" s="38"/>
      <c r="S90" s="38"/>
      <c r="T90" s="74"/>
      <c r="AT90" s="20" t="s">
        <v>128</v>
      </c>
      <c r="AU90" s="20" t="s">
        <v>84</v>
      </c>
    </row>
    <row r="91" spans="2:65" s="1" customFormat="1" ht="16.5" customHeight="1">
      <c r="B91" s="37"/>
      <c r="C91" s="204" t="s">
        <v>145</v>
      </c>
      <c r="D91" s="204" t="s">
        <v>138</v>
      </c>
      <c r="E91" s="205" t="s">
        <v>146</v>
      </c>
      <c r="F91" s="206" t="s">
        <v>147</v>
      </c>
      <c r="G91" s="207" t="s">
        <v>148</v>
      </c>
      <c r="H91" s="208">
        <v>16</v>
      </c>
      <c r="I91" s="209"/>
      <c r="J91" s="210">
        <f>ROUND(I91*H91,2)</f>
        <v>0</v>
      </c>
      <c r="K91" s="206" t="s">
        <v>23</v>
      </c>
      <c r="L91" s="211"/>
      <c r="M91" s="212" t="s">
        <v>23</v>
      </c>
      <c r="N91" s="213" t="s">
        <v>45</v>
      </c>
      <c r="O91" s="38"/>
      <c r="P91" s="195">
        <f>O91*H91</f>
        <v>0</v>
      </c>
      <c r="Q91" s="195">
        <v>2.3000000000000001E-4</v>
      </c>
      <c r="R91" s="195">
        <f>Q91*H91</f>
        <v>3.6800000000000001E-3</v>
      </c>
      <c r="S91" s="195">
        <v>0</v>
      </c>
      <c r="T91" s="196">
        <f>S91*H91</f>
        <v>0</v>
      </c>
      <c r="AR91" s="20" t="s">
        <v>84</v>
      </c>
      <c r="AT91" s="20" t="s">
        <v>138</v>
      </c>
      <c r="AU91" s="20" t="s">
        <v>84</v>
      </c>
      <c r="AY91" s="20" t="s">
        <v>120</v>
      </c>
      <c r="BE91" s="197">
        <f>IF(N91="základní",J91,0)</f>
        <v>0</v>
      </c>
      <c r="BF91" s="197">
        <f>IF(N91="snížená",J91,0)</f>
        <v>0</v>
      </c>
      <c r="BG91" s="197">
        <f>IF(N91="zákl. přenesená",J91,0)</f>
        <v>0</v>
      </c>
      <c r="BH91" s="197">
        <f>IF(N91="sníž. přenesená",J91,0)</f>
        <v>0</v>
      </c>
      <c r="BI91" s="197">
        <f>IF(N91="nulová",J91,0)</f>
        <v>0</v>
      </c>
      <c r="BJ91" s="20" t="s">
        <v>82</v>
      </c>
      <c r="BK91" s="197">
        <f>ROUND(I91*H91,2)</f>
        <v>0</v>
      </c>
      <c r="BL91" s="20" t="s">
        <v>82</v>
      </c>
      <c r="BM91" s="20" t="s">
        <v>149</v>
      </c>
    </row>
    <row r="92" spans="2:65" s="1" customFormat="1" ht="13.5">
      <c r="B92" s="37"/>
      <c r="C92" s="59"/>
      <c r="D92" s="198" t="s">
        <v>126</v>
      </c>
      <c r="E92" s="59"/>
      <c r="F92" s="199" t="s">
        <v>147</v>
      </c>
      <c r="G92" s="59"/>
      <c r="H92" s="59"/>
      <c r="I92" s="159"/>
      <c r="J92" s="59"/>
      <c r="K92" s="59"/>
      <c r="L92" s="57"/>
      <c r="M92" s="200"/>
      <c r="N92" s="38"/>
      <c r="O92" s="38"/>
      <c r="P92" s="38"/>
      <c r="Q92" s="38"/>
      <c r="R92" s="38"/>
      <c r="S92" s="38"/>
      <c r="T92" s="74"/>
      <c r="AT92" s="20" t="s">
        <v>126</v>
      </c>
      <c r="AU92" s="20" t="s">
        <v>84</v>
      </c>
    </row>
    <row r="93" spans="2:65" s="1" customFormat="1" ht="27">
      <c r="B93" s="37"/>
      <c r="C93" s="59"/>
      <c r="D93" s="198" t="s">
        <v>128</v>
      </c>
      <c r="E93" s="59"/>
      <c r="F93" s="201" t="s">
        <v>150</v>
      </c>
      <c r="G93" s="59"/>
      <c r="H93" s="59"/>
      <c r="I93" s="159"/>
      <c r="J93" s="59"/>
      <c r="K93" s="59"/>
      <c r="L93" s="57"/>
      <c r="M93" s="200"/>
      <c r="N93" s="38"/>
      <c r="O93" s="38"/>
      <c r="P93" s="38"/>
      <c r="Q93" s="38"/>
      <c r="R93" s="38"/>
      <c r="S93" s="38"/>
      <c r="T93" s="74"/>
      <c r="AT93" s="20" t="s">
        <v>128</v>
      </c>
      <c r="AU93" s="20" t="s">
        <v>84</v>
      </c>
    </row>
    <row r="94" spans="2:65" s="1" customFormat="1" ht="16.5" customHeight="1">
      <c r="B94" s="37"/>
      <c r="C94" s="186" t="s">
        <v>151</v>
      </c>
      <c r="D94" s="186" t="s">
        <v>121</v>
      </c>
      <c r="E94" s="187" t="s">
        <v>152</v>
      </c>
      <c r="F94" s="188" t="s">
        <v>153</v>
      </c>
      <c r="G94" s="189" t="s">
        <v>154</v>
      </c>
      <c r="H94" s="190">
        <v>90</v>
      </c>
      <c r="I94" s="191"/>
      <c r="J94" s="192">
        <f>ROUND(I94*H94,2)</f>
        <v>0</v>
      </c>
      <c r="K94" s="188" t="s">
        <v>155</v>
      </c>
      <c r="L94" s="57"/>
      <c r="M94" s="193" t="s">
        <v>23</v>
      </c>
      <c r="N94" s="194" t="s">
        <v>45</v>
      </c>
      <c r="O94" s="38"/>
      <c r="P94" s="195">
        <f>O94*H94</f>
        <v>0</v>
      </c>
      <c r="Q94" s="195">
        <v>6.9999999999999994E-5</v>
      </c>
      <c r="R94" s="195">
        <f>Q94*H94</f>
        <v>6.2999999999999992E-3</v>
      </c>
      <c r="S94" s="195">
        <v>0</v>
      </c>
      <c r="T94" s="196">
        <f>S94*H94</f>
        <v>0</v>
      </c>
      <c r="AR94" s="20" t="s">
        <v>156</v>
      </c>
      <c r="AT94" s="20" t="s">
        <v>121</v>
      </c>
      <c r="AU94" s="20" t="s">
        <v>84</v>
      </c>
      <c r="AY94" s="20" t="s">
        <v>120</v>
      </c>
      <c r="BE94" s="197">
        <f>IF(N94="základní",J94,0)</f>
        <v>0</v>
      </c>
      <c r="BF94" s="197">
        <f>IF(N94="snížená",J94,0)</f>
        <v>0</v>
      </c>
      <c r="BG94" s="197">
        <f>IF(N94="zákl. přenesená",J94,0)</f>
        <v>0</v>
      </c>
      <c r="BH94" s="197">
        <f>IF(N94="sníž. přenesená",J94,0)</f>
        <v>0</v>
      </c>
      <c r="BI94" s="197">
        <f>IF(N94="nulová",J94,0)</f>
        <v>0</v>
      </c>
      <c r="BJ94" s="20" t="s">
        <v>82</v>
      </c>
      <c r="BK94" s="197">
        <f>ROUND(I94*H94,2)</f>
        <v>0</v>
      </c>
      <c r="BL94" s="20" t="s">
        <v>156</v>
      </c>
      <c r="BM94" s="20" t="s">
        <v>157</v>
      </c>
    </row>
    <row r="95" spans="2:65" s="1" customFormat="1" ht="13.5">
      <c r="B95" s="37"/>
      <c r="C95" s="59"/>
      <c r="D95" s="198" t="s">
        <v>126</v>
      </c>
      <c r="E95" s="59"/>
      <c r="F95" s="199" t="s">
        <v>158</v>
      </c>
      <c r="G95" s="59"/>
      <c r="H95" s="59"/>
      <c r="I95" s="159"/>
      <c r="J95" s="59"/>
      <c r="K95" s="59"/>
      <c r="L95" s="57"/>
      <c r="M95" s="200"/>
      <c r="N95" s="38"/>
      <c r="O95" s="38"/>
      <c r="P95" s="38"/>
      <c r="Q95" s="38"/>
      <c r="R95" s="38"/>
      <c r="S95" s="38"/>
      <c r="T95" s="74"/>
      <c r="AT95" s="20" t="s">
        <v>126</v>
      </c>
      <c r="AU95" s="20" t="s">
        <v>84</v>
      </c>
    </row>
    <row r="96" spans="2:65" s="1" customFormat="1" ht="27">
      <c r="B96" s="37"/>
      <c r="C96" s="59"/>
      <c r="D96" s="198" t="s">
        <v>159</v>
      </c>
      <c r="E96" s="59"/>
      <c r="F96" s="201" t="s">
        <v>160</v>
      </c>
      <c r="G96" s="59"/>
      <c r="H96" s="59"/>
      <c r="I96" s="159"/>
      <c r="J96" s="59"/>
      <c r="K96" s="59"/>
      <c r="L96" s="57"/>
      <c r="M96" s="200"/>
      <c r="N96" s="38"/>
      <c r="O96" s="38"/>
      <c r="P96" s="38"/>
      <c r="Q96" s="38"/>
      <c r="R96" s="38"/>
      <c r="S96" s="38"/>
      <c r="T96" s="74"/>
      <c r="AT96" s="20" t="s">
        <v>159</v>
      </c>
      <c r="AU96" s="20" t="s">
        <v>84</v>
      </c>
    </row>
    <row r="97" spans="2:65" s="1" customFormat="1" ht="40.5">
      <c r="B97" s="37"/>
      <c r="C97" s="59"/>
      <c r="D97" s="198" t="s">
        <v>128</v>
      </c>
      <c r="E97" s="59"/>
      <c r="F97" s="201" t="s">
        <v>161</v>
      </c>
      <c r="G97" s="59"/>
      <c r="H97" s="59"/>
      <c r="I97" s="159"/>
      <c r="J97" s="59"/>
      <c r="K97" s="59"/>
      <c r="L97" s="57"/>
      <c r="M97" s="200"/>
      <c r="N97" s="38"/>
      <c r="O97" s="38"/>
      <c r="P97" s="38"/>
      <c r="Q97" s="38"/>
      <c r="R97" s="38"/>
      <c r="S97" s="38"/>
      <c r="T97" s="74"/>
      <c r="AT97" s="20" t="s">
        <v>128</v>
      </c>
      <c r="AU97" s="20" t="s">
        <v>84</v>
      </c>
    </row>
    <row r="98" spans="2:65" s="1" customFormat="1" ht="16.5" customHeight="1">
      <c r="B98" s="37"/>
      <c r="C98" s="186" t="s">
        <v>162</v>
      </c>
      <c r="D98" s="186" t="s">
        <v>121</v>
      </c>
      <c r="E98" s="187" t="s">
        <v>163</v>
      </c>
      <c r="F98" s="188" t="s">
        <v>164</v>
      </c>
      <c r="G98" s="189" t="s">
        <v>154</v>
      </c>
      <c r="H98" s="190">
        <v>96</v>
      </c>
      <c r="I98" s="191"/>
      <c r="J98" s="192">
        <f>ROUND(I98*H98,2)</f>
        <v>0</v>
      </c>
      <c r="K98" s="188" t="s">
        <v>155</v>
      </c>
      <c r="L98" s="57"/>
      <c r="M98" s="193" t="s">
        <v>23</v>
      </c>
      <c r="N98" s="194" t="s">
        <v>45</v>
      </c>
      <c r="O98" s="38"/>
      <c r="P98" s="195">
        <f>O98*H98</f>
        <v>0</v>
      </c>
      <c r="Q98" s="195">
        <v>5.0000000000000002E-5</v>
      </c>
      <c r="R98" s="195">
        <f>Q98*H98</f>
        <v>4.8000000000000004E-3</v>
      </c>
      <c r="S98" s="195">
        <v>0</v>
      </c>
      <c r="T98" s="196">
        <f>S98*H98</f>
        <v>0</v>
      </c>
      <c r="AR98" s="20" t="s">
        <v>156</v>
      </c>
      <c r="AT98" s="20" t="s">
        <v>121</v>
      </c>
      <c r="AU98" s="20" t="s">
        <v>84</v>
      </c>
      <c r="AY98" s="20" t="s">
        <v>120</v>
      </c>
      <c r="BE98" s="197">
        <f>IF(N98="základní",J98,0)</f>
        <v>0</v>
      </c>
      <c r="BF98" s="197">
        <f>IF(N98="snížená",J98,0)</f>
        <v>0</v>
      </c>
      <c r="BG98" s="197">
        <f>IF(N98="zákl. přenesená",J98,0)</f>
        <v>0</v>
      </c>
      <c r="BH98" s="197">
        <f>IF(N98="sníž. přenesená",J98,0)</f>
        <v>0</v>
      </c>
      <c r="BI98" s="197">
        <f>IF(N98="nulová",J98,0)</f>
        <v>0</v>
      </c>
      <c r="BJ98" s="20" t="s">
        <v>82</v>
      </c>
      <c r="BK98" s="197">
        <f>ROUND(I98*H98,2)</f>
        <v>0</v>
      </c>
      <c r="BL98" s="20" t="s">
        <v>156</v>
      </c>
      <c r="BM98" s="20" t="s">
        <v>165</v>
      </c>
    </row>
    <row r="99" spans="2:65" s="1" customFormat="1" ht="13.5">
      <c r="B99" s="37"/>
      <c r="C99" s="59"/>
      <c r="D99" s="198" t="s">
        <v>126</v>
      </c>
      <c r="E99" s="59"/>
      <c r="F99" s="199" t="s">
        <v>166</v>
      </c>
      <c r="G99" s="59"/>
      <c r="H99" s="59"/>
      <c r="I99" s="159"/>
      <c r="J99" s="59"/>
      <c r="K99" s="59"/>
      <c r="L99" s="57"/>
      <c r="M99" s="200"/>
      <c r="N99" s="38"/>
      <c r="O99" s="38"/>
      <c r="P99" s="38"/>
      <c r="Q99" s="38"/>
      <c r="R99" s="38"/>
      <c r="S99" s="38"/>
      <c r="T99" s="74"/>
      <c r="AT99" s="20" t="s">
        <v>126</v>
      </c>
      <c r="AU99" s="20" t="s">
        <v>84</v>
      </c>
    </row>
    <row r="100" spans="2:65" s="1" customFormat="1" ht="27">
      <c r="B100" s="37"/>
      <c r="C100" s="59"/>
      <c r="D100" s="198" t="s">
        <v>159</v>
      </c>
      <c r="E100" s="59"/>
      <c r="F100" s="201" t="s">
        <v>160</v>
      </c>
      <c r="G100" s="59"/>
      <c r="H100" s="59"/>
      <c r="I100" s="159"/>
      <c r="J100" s="59"/>
      <c r="K100" s="59"/>
      <c r="L100" s="57"/>
      <c r="M100" s="200"/>
      <c r="N100" s="38"/>
      <c r="O100" s="38"/>
      <c r="P100" s="38"/>
      <c r="Q100" s="38"/>
      <c r="R100" s="38"/>
      <c r="S100" s="38"/>
      <c r="T100" s="74"/>
      <c r="AT100" s="20" t="s">
        <v>159</v>
      </c>
      <c r="AU100" s="20" t="s">
        <v>84</v>
      </c>
    </row>
    <row r="101" spans="2:65" s="1" customFormat="1" ht="40.5">
      <c r="B101" s="37"/>
      <c r="C101" s="59"/>
      <c r="D101" s="198" t="s">
        <v>128</v>
      </c>
      <c r="E101" s="59"/>
      <c r="F101" s="201" t="s">
        <v>161</v>
      </c>
      <c r="G101" s="59"/>
      <c r="H101" s="59"/>
      <c r="I101" s="159"/>
      <c r="J101" s="59"/>
      <c r="K101" s="59"/>
      <c r="L101" s="57"/>
      <c r="M101" s="200"/>
      <c r="N101" s="38"/>
      <c r="O101" s="38"/>
      <c r="P101" s="38"/>
      <c r="Q101" s="38"/>
      <c r="R101" s="38"/>
      <c r="S101" s="38"/>
      <c r="T101" s="74"/>
      <c r="AT101" s="20" t="s">
        <v>128</v>
      </c>
      <c r="AU101" s="20" t="s">
        <v>84</v>
      </c>
    </row>
    <row r="102" spans="2:65" s="1" customFormat="1" ht="16.5" customHeight="1">
      <c r="B102" s="37"/>
      <c r="C102" s="186" t="s">
        <v>167</v>
      </c>
      <c r="D102" s="186" t="s">
        <v>121</v>
      </c>
      <c r="E102" s="187" t="s">
        <v>168</v>
      </c>
      <c r="F102" s="188" t="s">
        <v>169</v>
      </c>
      <c r="G102" s="189" t="s">
        <v>154</v>
      </c>
      <c r="H102" s="190">
        <v>140</v>
      </c>
      <c r="I102" s="191"/>
      <c r="J102" s="192">
        <f>ROUND(I102*H102,2)</f>
        <v>0</v>
      </c>
      <c r="K102" s="188" t="s">
        <v>23</v>
      </c>
      <c r="L102" s="57"/>
      <c r="M102" s="193" t="s">
        <v>23</v>
      </c>
      <c r="N102" s="194" t="s">
        <v>45</v>
      </c>
      <c r="O102" s="38"/>
      <c r="P102" s="195">
        <f>O102*H102</f>
        <v>0</v>
      </c>
      <c r="Q102" s="195">
        <v>1E-3</v>
      </c>
      <c r="R102" s="195">
        <f>Q102*H102</f>
        <v>0.14000000000000001</v>
      </c>
      <c r="S102" s="195">
        <v>0</v>
      </c>
      <c r="T102" s="196">
        <f>S102*H102</f>
        <v>0</v>
      </c>
      <c r="AR102" s="20" t="s">
        <v>82</v>
      </c>
      <c r="AT102" s="20" t="s">
        <v>121</v>
      </c>
      <c r="AU102" s="20" t="s">
        <v>84</v>
      </c>
      <c r="AY102" s="20" t="s">
        <v>120</v>
      </c>
      <c r="BE102" s="197">
        <f>IF(N102="základní",J102,0)</f>
        <v>0</v>
      </c>
      <c r="BF102" s="197">
        <f>IF(N102="snížená",J102,0)</f>
        <v>0</v>
      </c>
      <c r="BG102" s="197">
        <f>IF(N102="zákl. přenesená",J102,0)</f>
        <v>0</v>
      </c>
      <c r="BH102" s="197">
        <f>IF(N102="sníž. přenesená",J102,0)</f>
        <v>0</v>
      </c>
      <c r="BI102" s="197">
        <f>IF(N102="nulová",J102,0)</f>
        <v>0</v>
      </c>
      <c r="BJ102" s="20" t="s">
        <v>82</v>
      </c>
      <c r="BK102" s="197">
        <f>ROUND(I102*H102,2)</f>
        <v>0</v>
      </c>
      <c r="BL102" s="20" t="s">
        <v>82</v>
      </c>
      <c r="BM102" s="20" t="s">
        <v>170</v>
      </c>
    </row>
    <row r="103" spans="2:65" s="1" customFormat="1" ht="13.5">
      <c r="B103" s="37"/>
      <c r="C103" s="59"/>
      <c r="D103" s="198" t="s">
        <v>126</v>
      </c>
      <c r="E103" s="59"/>
      <c r="F103" s="199" t="s">
        <v>171</v>
      </c>
      <c r="G103" s="59"/>
      <c r="H103" s="59"/>
      <c r="I103" s="159"/>
      <c r="J103" s="59"/>
      <c r="K103" s="59"/>
      <c r="L103" s="57"/>
      <c r="M103" s="200"/>
      <c r="N103" s="38"/>
      <c r="O103" s="38"/>
      <c r="P103" s="38"/>
      <c r="Q103" s="38"/>
      <c r="R103" s="38"/>
      <c r="S103" s="38"/>
      <c r="T103" s="74"/>
      <c r="AT103" s="20" t="s">
        <v>126</v>
      </c>
      <c r="AU103" s="20" t="s">
        <v>84</v>
      </c>
    </row>
    <row r="104" spans="2:65" s="1" customFormat="1" ht="54">
      <c r="B104" s="37"/>
      <c r="C104" s="59"/>
      <c r="D104" s="198" t="s">
        <v>128</v>
      </c>
      <c r="E104" s="59"/>
      <c r="F104" s="201" t="s">
        <v>172</v>
      </c>
      <c r="G104" s="59"/>
      <c r="H104" s="59"/>
      <c r="I104" s="159"/>
      <c r="J104" s="59"/>
      <c r="K104" s="59"/>
      <c r="L104" s="57"/>
      <c r="M104" s="200"/>
      <c r="N104" s="38"/>
      <c r="O104" s="38"/>
      <c r="P104" s="38"/>
      <c r="Q104" s="38"/>
      <c r="R104" s="38"/>
      <c r="S104" s="38"/>
      <c r="T104" s="74"/>
      <c r="AT104" s="20" t="s">
        <v>128</v>
      </c>
      <c r="AU104" s="20" t="s">
        <v>84</v>
      </c>
    </row>
    <row r="105" spans="2:65" s="1" customFormat="1" ht="16.5" customHeight="1">
      <c r="B105" s="37"/>
      <c r="C105" s="204" t="s">
        <v>173</v>
      </c>
      <c r="D105" s="204" t="s">
        <v>138</v>
      </c>
      <c r="E105" s="205" t="s">
        <v>174</v>
      </c>
      <c r="F105" s="206" t="s">
        <v>175</v>
      </c>
      <c r="G105" s="207" t="s">
        <v>176</v>
      </c>
      <c r="H105" s="208">
        <v>7.5</v>
      </c>
      <c r="I105" s="209"/>
      <c r="J105" s="210">
        <f>ROUND(I105*H105,2)</f>
        <v>0</v>
      </c>
      <c r="K105" s="206" t="s">
        <v>23</v>
      </c>
      <c r="L105" s="211"/>
      <c r="M105" s="212" t="s">
        <v>23</v>
      </c>
      <c r="N105" s="213" t="s">
        <v>45</v>
      </c>
      <c r="O105" s="38"/>
      <c r="P105" s="195">
        <f>O105*H105</f>
        <v>0</v>
      </c>
      <c r="Q105" s="195">
        <v>0</v>
      </c>
      <c r="R105" s="195">
        <f>Q105*H105</f>
        <v>0</v>
      </c>
      <c r="S105" s="195">
        <v>0</v>
      </c>
      <c r="T105" s="196">
        <f>S105*H105</f>
        <v>0</v>
      </c>
      <c r="AR105" s="20" t="s">
        <v>84</v>
      </c>
      <c r="AT105" s="20" t="s">
        <v>138</v>
      </c>
      <c r="AU105" s="20" t="s">
        <v>84</v>
      </c>
      <c r="AY105" s="20" t="s">
        <v>120</v>
      </c>
      <c r="BE105" s="197">
        <f>IF(N105="základní",J105,0)</f>
        <v>0</v>
      </c>
      <c r="BF105" s="197">
        <f>IF(N105="snížená",J105,0)</f>
        <v>0</v>
      </c>
      <c r="BG105" s="197">
        <f>IF(N105="zákl. přenesená",J105,0)</f>
        <v>0</v>
      </c>
      <c r="BH105" s="197">
        <f>IF(N105="sníž. přenesená",J105,0)</f>
        <v>0</v>
      </c>
      <c r="BI105" s="197">
        <f>IF(N105="nulová",J105,0)</f>
        <v>0</v>
      </c>
      <c r="BJ105" s="20" t="s">
        <v>82</v>
      </c>
      <c r="BK105" s="197">
        <f>ROUND(I105*H105,2)</f>
        <v>0</v>
      </c>
      <c r="BL105" s="20" t="s">
        <v>82</v>
      </c>
      <c r="BM105" s="20" t="s">
        <v>177</v>
      </c>
    </row>
    <row r="106" spans="2:65" s="1" customFormat="1" ht="13.5">
      <c r="B106" s="37"/>
      <c r="C106" s="59"/>
      <c r="D106" s="198" t="s">
        <v>126</v>
      </c>
      <c r="E106" s="59"/>
      <c r="F106" s="199" t="s">
        <v>178</v>
      </c>
      <c r="G106" s="59"/>
      <c r="H106" s="59"/>
      <c r="I106" s="159"/>
      <c r="J106" s="59"/>
      <c r="K106" s="59"/>
      <c r="L106" s="57"/>
      <c r="M106" s="200"/>
      <c r="N106" s="38"/>
      <c r="O106" s="38"/>
      <c r="P106" s="38"/>
      <c r="Q106" s="38"/>
      <c r="R106" s="38"/>
      <c r="S106" s="38"/>
      <c r="T106" s="74"/>
      <c r="AT106" s="20" t="s">
        <v>126</v>
      </c>
      <c r="AU106" s="20" t="s">
        <v>84</v>
      </c>
    </row>
    <row r="107" spans="2:65" s="1" customFormat="1" ht="81">
      <c r="B107" s="37"/>
      <c r="C107" s="59"/>
      <c r="D107" s="198" t="s">
        <v>128</v>
      </c>
      <c r="E107" s="59"/>
      <c r="F107" s="201" t="s">
        <v>179</v>
      </c>
      <c r="G107" s="59"/>
      <c r="H107" s="59"/>
      <c r="I107" s="159"/>
      <c r="J107" s="59"/>
      <c r="K107" s="59"/>
      <c r="L107" s="57"/>
      <c r="M107" s="200"/>
      <c r="N107" s="38"/>
      <c r="O107" s="38"/>
      <c r="P107" s="38"/>
      <c r="Q107" s="38"/>
      <c r="R107" s="38"/>
      <c r="S107" s="38"/>
      <c r="T107" s="74"/>
      <c r="AT107" s="20" t="s">
        <v>128</v>
      </c>
      <c r="AU107" s="20" t="s">
        <v>84</v>
      </c>
    </row>
    <row r="108" spans="2:65" s="1" customFormat="1" ht="16.5" customHeight="1">
      <c r="B108" s="37"/>
      <c r="C108" s="186" t="s">
        <v>180</v>
      </c>
      <c r="D108" s="186" t="s">
        <v>121</v>
      </c>
      <c r="E108" s="187" t="s">
        <v>181</v>
      </c>
      <c r="F108" s="188" t="s">
        <v>182</v>
      </c>
      <c r="G108" s="189" t="s">
        <v>154</v>
      </c>
      <c r="H108" s="190">
        <v>581.00400000000002</v>
      </c>
      <c r="I108" s="191"/>
      <c r="J108" s="192">
        <f>ROUND(I108*H108,2)</f>
        <v>0</v>
      </c>
      <c r="K108" s="188" t="s">
        <v>23</v>
      </c>
      <c r="L108" s="57"/>
      <c r="M108" s="193" t="s">
        <v>23</v>
      </c>
      <c r="N108" s="194" t="s">
        <v>45</v>
      </c>
      <c r="O108" s="38"/>
      <c r="P108" s="195">
        <f>O108*H108</f>
        <v>0</v>
      </c>
      <c r="Q108" s="195">
        <v>0</v>
      </c>
      <c r="R108" s="195">
        <f>Q108*H108</f>
        <v>0</v>
      </c>
      <c r="S108" s="195">
        <v>0</v>
      </c>
      <c r="T108" s="196">
        <f>S108*H108</f>
        <v>0</v>
      </c>
      <c r="AR108" s="20" t="s">
        <v>82</v>
      </c>
      <c r="AT108" s="20" t="s">
        <v>121</v>
      </c>
      <c r="AU108" s="20" t="s">
        <v>84</v>
      </c>
      <c r="AY108" s="20" t="s">
        <v>120</v>
      </c>
      <c r="BE108" s="197">
        <f>IF(N108="základní",J108,0)</f>
        <v>0</v>
      </c>
      <c r="BF108" s="197">
        <f>IF(N108="snížená",J108,0)</f>
        <v>0</v>
      </c>
      <c r="BG108" s="197">
        <f>IF(N108="zákl. přenesená",J108,0)</f>
        <v>0</v>
      </c>
      <c r="BH108" s="197">
        <f>IF(N108="sníž. přenesená",J108,0)</f>
        <v>0</v>
      </c>
      <c r="BI108" s="197">
        <f>IF(N108="nulová",J108,0)</f>
        <v>0</v>
      </c>
      <c r="BJ108" s="20" t="s">
        <v>82</v>
      </c>
      <c r="BK108" s="197">
        <f>ROUND(I108*H108,2)</f>
        <v>0</v>
      </c>
      <c r="BL108" s="20" t="s">
        <v>82</v>
      </c>
      <c r="BM108" s="20" t="s">
        <v>183</v>
      </c>
    </row>
    <row r="109" spans="2:65" s="1" customFormat="1" ht="13.5">
      <c r="B109" s="37"/>
      <c r="C109" s="59"/>
      <c r="D109" s="198" t="s">
        <v>126</v>
      </c>
      <c r="E109" s="59"/>
      <c r="F109" s="199" t="s">
        <v>184</v>
      </c>
      <c r="G109" s="59"/>
      <c r="H109" s="59"/>
      <c r="I109" s="159"/>
      <c r="J109" s="59"/>
      <c r="K109" s="59"/>
      <c r="L109" s="57"/>
      <c r="M109" s="200"/>
      <c r="N109" s="38"/>
      <c r="O109" s="38"/>
      <c r="P109" s="38"/>
      <c r="Q109" s="38"/>
      <c r="R109" s="38"/>
      <c r="S109" s="38"/>
      <c r="T109" s="74"/>
      <c r="AT109" s="20" t="s">
        <v>126</v>
      </c>
      <c r="AU109" s="20" t="s">
        <v>84</v>
      </c>
    </row>
    <row r="110" spans="2:65" s="1" customFormat="1" ht="67.5">
      <c r="B110" s="37"/>
      <c r="C110" s="59"/>
      <c r="D110" s="198" t="s">
        <v>128</v>
      </c>
      <c r="E110" s="59"/>
      <c r="F110" s="201" t="s">
        <v>185</v>
      </c>
      <c r="G110" s="59"/>
      <c r="H110" s="59"/>
      <c r="I110" s="159"/>
      <c r="J110" s="59"/>
      <c r="K110" s="59"/>
      <c r="L110" s="57"/>
      <c r="M110" s="200"/>
      <c r="N110" s="38"/>
      <c r="O110" s="38"/>
      <c r="P110" s="38"/>
      <c r="Q110" s="38"/>
      <c r="R110" s="38"/>
      <c r="S110" s="38"/>
      <c r="T110" s="74"/>
      <c r="AT110" s="20" t="s">
        <v>128</v>
      </c>
      <c r="AU110" s="20" t="s">
        <v>84</v>
      </c>
    </row>
    <row r="111" spans="2:65" s="11" customFormat="1" ht="13.5">
      <c r="B111" s="214"/>
      <c r="C111" s="215"/>
      <c r="D111" s="198" t="s">
        <v>186</v>
      </c>
      <c r="E111" s="216" t="s">
        <v>23</v>
      </c>
      <c r="F111" s="217" t="s">
        <v>187</v>
      </c>
      <c r="G111" s="215"/>
      <c r="H111" s="218">
        <v>581.00400000000002</v>
      </c>
      <c r="I111" s="219"/>
      <c r="J111" s="215"/>
      <c r="K111" s="215"/>
      <c r="L111" s="220"/>
      <c r="M111" s="221"/>
      <c r="N111" s="222"/>
      <c r="O111" s="222"/>
      <c r="P111" s="222"/>
      <c r="Q111" s="222"/>
      <c r="R111" s="222"/>
      <c r="S111" s="222"/>
      <c r="T111" s="223"/>
      <c r="AT111" s="224" t="s">
        <v>186</v>
      </c>
      <c r="AU111" s="224" t="s">
        <v>84</v>
      </c>
      <c r="AV111" s="11" t="s">
        <v>84</v>
      </c>
      <c r="AW111" s="11" t="s">
        <v>38</v>
      </c>
      <c r="AX111" s="11" t="s">
        <v>82</v>
      </c>
      <c r="AY111" s="224" t="s">
        <v>120</v>
      </c>
    </row>
    <row r="112" spans="2:65" s="1" customFormat="1" ht="16.5" customHeight="1">
      <c r="B112" s="37"/>
      <c r="C112" s="204" t="s">
        <v>188</v>
      </c>
      <c r="D112" s="204" t="s">
        <v>138</v>
      </c>
      <c r="E112" s="205" t="s">
        <v>189</v>
      </c>
      <c r="F112" s="206" t="s">
        <v>190</v>
      </c>
      <c r="G112" s="207" t="s">
        <v>191</v>
      </c>
      <c r="H112" s="208">
        <v>0.186</v>
      </c>
      <c r="I112" s="209"/>
      <c r="J112" s="210">
        <f>ROUND(I112*H112,2)</f>
        <v>0</v>
      </c>
      <c r="K112" s="206" t="s">
        <v>23</v>
      </c>
      <c r="L112" s="211"/>
      <c r="M112" s="212" t="s">
        <v>23</v>
      </c>
      <c r="N112" s="213" t="s">
        <v>45</v>
      </c>
      <c r="O112" s="38"/>
      <c r="P112" s="195">
        <f>O112*H112</f>
        <v>0</v>
      </c>
      <c r="Q112" s="195">
        <v>1</v>
      </c>
      <c r="R112" s="195">
        <f>Q112*H112</f>
        <v>0.186</v>
      </c>
      <c r="S112" s="195">
        <v>0</v>
      </c>
      <c r="T112" s="196">
        <f>S112*H112</f>
        <v>0</v>
      </c>
      <c r="AR112" s="20" t="s">
        <v>192</v>
      </c>
      <c r="AT112" s="20" t="s">
        <v>138</v>
      </c>
      <c r="AU112" s="20" t="s">
        <v>84</v>
      </c>
      <c r="AY112" s="20" t="s">
        <v>120</v>
      </c>
      <c r="BE112" s="197">
        <f>IF(N112="základní",J112,0)</f>
        <v>0</v>
      </c>
      <c r="BF112" s="197">
        <f>IF(N112="snížená",J112,0)</f>
        <v>0</v>
      </c>
      <c r="BG112" s="197">
        <f>IF(N112="zákl. přenesená",J112,0)</f>
        <v>0</v>
      </c>
      <c r="BH112" s="197">
        <f>IF(N112="sníž. přenesená",J112,0)</f>
        <v>0</v>
      </c>
      <c r="BI112" s="197">
        <f>IF(N112="nulová",J112,0)</f>
        <v>0</v>
      </c>
      <c r="BJ112" s="20" t="s">
        <v>82</v>
      </c>
      <c r="BK112" s="197">
        <f>ROUND(I112*H112,2)</f>
        <v>0</v>
      </c>
      <c r="BL112" s="20" t="s">
        <v>156</v>
      </c>
      <c r="BM112" s="20" t="s">
        <v>193</v>
      </c>
    </row>
    <row r="113" spans="2:65" s="1" customFormat="1" ht="13.5">
      <c r="B113" s="37"/>
      <c r="C113" s="59"/>
      <c r="D113" s="198" t="s">
        <v>126</v>
      </c>
      <c r="E113" s="59"/>
      <c r="F113" s="199" t="s">
        <v>190</v>
      </c>
      <c r="G113" s="59"/>
      <c r="H113" s="59"/>
      <c r="I113" s="159"/>
      <c r="J113" s="59"/>
      <c r="K113" s="59"/>
      <c r="L113" s="57"/>
      <c r="M113" s="200"/>
      <c r="N113" s="38"/>
      <c r="O113" s="38"/>
      <c r="P113" s="38"/>
      <c r="Q113" s="38"/>
      <c r="R113" s="38"/>
      <c r="S113" s="38"/>
      <c r="T113" s="74"/>
      <c r="AT113" s="20" t="s">
        <v>126</v>
      </c>
      <c r="AU113" s="20" t="s">
        <v>84</v>
      </c>
    </row>
    <row r="114" spans="2:65" s="1" customFormat="1" ht="27">
      <c r="B114" s="37"/>
      <c r="C114" s="59"/>
      <c r="D114" s="198" t="s">
        <v>128</v>
      </c>
      <c r="E114" s="59"/>
      <c r="F114" s="201" t="s">
        <v>194</v>
      </c>
      <c r="G114" s="59"/>
      <c r="H114" s="59"/>
      <c r="I114" s="159"/>
      <c r="J114" s="59"/>
      <c r="K114" s="59"/>
      <c r="L114" s="57"/>
      <c r="M114" s="200"/>
      <c r="N114" s="38"/>
      <c r="O114" s="38"/>
      <c r="P114" s="38"/>
      <c r="Q114" s="38"/>
      <c r="R114" s="38"/>
      <c r="S114" s="38"/>
      <c r="T114" s="74"/>
      <c r="AT114" s="20" t="s">
        <v>128</v>
      </c>
      <c r="AU114" s="20" t="s">
        <v>84</v>
      </c>
    </row>
    <row r="115" spans="2:65" s="1" customFormat="1" ht="25.5" customHeight="1">
      <c r="B115" s="37"/>
      <c r="C115" s="186" t="s">
        <v>195</v>
      </c>
      <c r="D115" s="186" t="s">
        <v>121</v>
      </c>
      <c r="E115" s="187" t="s">
        <v>196</v>
      </c>
      <c r="F115" s="188" t="s">
        <v>197</v>
      </c>
      <c r="G115" s="189" t="s">
        <v>154</v>
      </c>
      <c r="H115" s="190">
        <v>186</v>
      </c>
      <c r="I115" s="191"/>
      <c r="J115" s="192">
        <f>ROUND(I115*H115,2)</f>
        <v>0</v>
      </c>
      <c r="K115" s="188" t="s">
        <v>155</v>
      </c>
      <c r="L115" s="57"/>
      <c r="M115" s="193" t="s">
        <v>23</v>
      </c>
      <c r="N115" s="194" t="s">
        <v>45</v>
      </c>
      <c r="O115" s="38"/>
      <c r="P115" s="195">
        <f>O115*H115</f>
        <v>0</v>
      </c>
      <c r="Q115" s="195">
        <v>0</v>
      </c>
      <c r="R115" s="195">
        <f>Q115*H115</f>
        <v>0</v>
      </c>
      <c r="S115" s="195">
        <v>1E-3</v>
      </c>
      <c r="T115" s="196">
        <f>S115*H115</f>
        <v>0.186</v>
      </c>
      <c r="AR115" s="20" t="s">
        <v>156</v>
      </c>
      <c r="AT115" s="20" t="s">
        <v>121</v>
      </c>
      <c r="AU115" s="20" t="s">
        <v>84</v>
      </c>
      <c r="AY115" s="20" t="s">
        <v>120</v>
      </c>
      <c r="BE115" s="197">
        <f>IF(N115="základní",J115,0)</f>
        <v>0</v>
      </c>
      <c r="BF115" s="197">
        <f>IF(N115="snížená",J115,0)</f>
        <v>0</v>
      </c>
      <c r="BG115" s="197">
        <f>IF(N115="zákl. přenesená",J115,0)</f>
        <v>0</v>
      </c>
      <c r="BH115" s="197">
        <f>IF(N115="sníž. přenesená",J115,0)</f>
        <v>0</v>
      </c>
      <c r="BI115" s="197">
        <f>IF(N115="nulová",J115,0)</f>
        <v>0</v>
      </c>
      <c r="BJ115" s="20" t="s">
        <v>82</v>
      </c>
      <c r="BK115" s="197">
        <f>ROUND(I115*H115,2)</f>
        <v>0</v>
      </c>
      <c r="BL115" s="20" t="s">
        <v>156</v>
      </c>
      <c r="BM115" s="20" t="s">
        <v>198</v>
      </c>
    </row>
    <row r="116" spans="2:65" s="1" customFormat="1" ht="13.5">
      <c r="B116" s="37"/>
      <c r="C116" s="59"/>
      <c r="D116" s="198" t="s">
        <v>126</v>
      </c>
      <c r="E116" s="59"/>
      <c r="F116" s="199" t="s">
        <v>199</v>
      </c>
      <c r="G116" s="59"/>
      <c r="H116" s="59"/>
      <c r="I116" s="159"/>
      <c r="J116" s="59"/>
      <c r="K116" s="59"/>
      <c r="L116" s="57"/>
      <c r="M116" s="200"/>
      <c r="N116" s="38"/>
      <c r="O116" s="38"/>
      <c r="P116" s="38"/>
      <c r="Q116" s="38"/>
      <c r="R116" s="38"/>
      <c r="S116" s="38"/>
      <c r="T116" s="74"/>
      <c r="AT116" s="20" t="s">
        <v>126</v>
      </c>
      <c r="AU116" s="20" t="s">
        <v>84</v>
      </c>
    </row>
    <row r="117" spans="2:65" s="1" customFormat="1" ht="54">
      <c r="B117" s="37"/>
      <c r="C117" s="59"/>
      <c r="D117" s="198" t="s">
        <v>159</v>
      </c>
      <c r="E117" s="59"/>
      <c r="F117" s="201" t="s">
        <v>200</v>
      </c>
      <c r="G117" s="59"/>
      <c r="H117" s="59"/>
      <c r="I117" s="159"/>
      <c r="J117" s="59"/>
      <c r="K117" s="59"/>
      <c r="L117" s="57"/>
      <c r="M117" s="200"/>
      <c r="N117" s="38"/>
      <c r="O117" s="38"/>
      <c r="P117" s="38"/>
      <c r="Q117" s="38"/>
      <c r="R117" s="38"/>
      <c r="S117" s="38"/>
      <c r="T117" s="74"/>
      <c r="AT117" s="20" t="s">
        <v>159</v>
      </c>
      <c r="AU117" s="20" t="s">
        <v>84</v>
      </c>
    </row>
    <row r="118" spans="2:65" s="1" customFormat="1" ht="27">
      <c r="B118" s="37"/>
      <c r="C118" s="59"/>
      <c r="D118" s="198" t="s">
        <v>128</v>
      </c>
      <c r="E118" s="59"/>
      <c r="F118" s="201" t="s">
        <v>201</v>
      </c>
      <c r="G118" s="59"/>
      <c r="H118" s="59"/>
      <c r="I118" s="159"/>
      <c r="J118" s="59"/>
      <c r="K118" s="59"/>
      <c r="L118" s="57"/>
      <c r="M118" s="200"/>
      <c r="N118" s="38"/>
      <c r="O118" s="38"/>
      <c r="P118" s="38"/>
      <c r="Q118" s="38"/>
      <c r="R118" s="38"/>
      <c r="S118" s="38"/>
      <c r="T118" s="74"/>
      <c r="AT118" s="20" t="s">
        <v>128</v>
      </c>
      <c r="AU118" s="20" t="s">
        <v>84</v>
      </c>
    </row>
    <row r="119" spans="2:65" s="1" customFormat="1" ht="16.5" customHeight="1">
      <c r="B119" s="37"/>
      <c r="C119" s="186" t="s">
        <v>202</v>
      </c>
      <c r="D119" s="186" t="s">
        <v>121</v>
      </c>
      <c r="E119" s="187" t="s">
        <v>203</v>
      </c>
      <c r="F119" s="188" t="s">
        <v>204</v>
      </c>
      <c r="G119" s="189" t="s">
        <v>154</v>
      </c>
      <c r="H119" s="190">
        <v>2</v>
      </c>
      <c r="I119" s="191"/>
      <c r="J119" s="192">
        <f>ROUND(I119*H119,2)</f>
        <v>0</v>
      </c>
      <c r="K119" s="188" t="s">
        <v>23</v>
      </c>
      <c r="L119" s="57"/>
      <c r="M119" s="193" t="s">
        <v>23</v>
      </c>
      <c r="N119" s="194" t="s">
        <v>45</v>
      </c>
      <c r="O119" s="38"/>
      <c r="P119" s="195">
        <f>O119*H119</f>
        <v>0</v>
      </c>
      <c r="Q119" s="195">
        <v>0</v>
      </c>
      <c r="R119" s="195">
        <f>Q119*H119</f>
        <v>0</v>
      </c>
      <c r="S119" s="195">
        <v>0</v>
      </c>
      <c r="T119" s="196">
        <f>S119*H119</f>
        <v>0</v>
      </c>
      <c r="AR119" s="20" t="s">
        <v>82</v>
      </c>
      <c r="AT119" s="20" t="s">
        <v>121</v>
      </c>
      <c r="AU119" s="20" t="s">
        <v>84</v>
      </c>
      <c r="AY119" s="20" t="s">
        <v>120</v>
      </c>
      <c r="BE119" s="197">
        <f>IF(N119="základní",J119,0)</f>
        <v>0</v>
      </c>
      <c r="BF119" s="197">
        <f>IF(N119="snížená",J119,0)</f>
        <v>0</v>
      </c>
      <c r="BG119" s="197">
        <f>IF(N119="zákl. přenesená",J119,0)</f>
        <v>0</v>
      </c>
      <c r="BH119" s="197">
        <f>IF(N119="sníž. přenesená",J119,0)</f>
        <v>0</v>
      </c>
      <c r="BI119" s="197">
        <f>IF(N119="nulová",J119,0)</f>
        <v>0</v>
      </c>
      <c r="BJ119" s="20" t="s">
        <v>82</v>
      </c>
      <c r="BK119" s="197">
        <f>ROUND(I119*H119,2)</f>
        <v>0</v>
      </c>
      <c r="BL119" s="20" t="s">
        <v>82</v>
      </c>
      <c r="BM119" s="20" t="s">
        <v>205</v>
      </c>
    </row>
    <row r="120" spans="2:65" s="1" customFormat="1" ht="13.5">
      <c r="B120" s="37"/>
      <c r="C120" s="59"/>
      <c r="D120" s="198" t="s">
        <v>126</v>
      </c>
      <c r="E120" s="59"/>
      <c r="F120" s="199" t="s">
        <v>206</v>
      </c>
      <c r="G120" s="59"/>
      <c r="H120" s="59"/>
      <c r="I120" s="159"/>
      <c r="J120" s="59"/>
      <c r="K120" s="59"/>
      <c r="L120" s="57"/>
      <c r="M120" s="200"/>
      <c r="N120" s="38"/>
      <c r="O120" s="38"/>
      <c r="P120" s="38"/>
      <c r="Q120" s="38"/>
      <c r="R120" s="38"/>
      <c r="S120" s="38"/>
      <c r="T120" s="74"/>
      <c r="AT120" s="20" t="s">
        <v>126</v>
      </c>
      <c r="AU120" s="20" t="s">
        <v>84</v>
      </c>
    </row>
    <row r="121" spans="2:65" s="1" customFormat="1" ht="67.5">
      <c r="B121" s="37"/>
      <c r="C121" s="59"/>
      <c r="D121" s="198" t="s">
        <v>128</v>
      </c>
      <c r="E121" s="59"/>
      <c r="F121" s="201" t="s">
        <v>207</v>
      </c>
      <c r="G121" s="59"/>
      <c r="H121" s="59"/>
      <c r="I121" s="159"/>
      <c r="J121" s="59"/>
      <c r="K121" s="59"/>
      <c r="L121" s="57"/>
      <c r="M121" s="200"/>
      <c r="N121" s="38"/>
      <c r="O121" s="38"/>
      <c r="P121" s="38"/>
      <c r="Q121" s="38"/>
      <c r="R121" s="38"/>
      <c r="S121" s="38"/>
      <c r="T121" s="74"/>
      <c r="AT121" s="20" t="s">
        <v>128</v>
      </c>
      <c r="AU121" s="20" t="s">
        <v>84</v>
      </c>
    </row>
    <row r="122" spans="2:65" s="10" customFormat="1" ht="37.35" customHeight="1">
      <c r="B122" s="172"/>
      <c r="C122" s="173"/>
      <c r="D122" s="174" t="s">
        <v>73</v>
      </c>
      <c r="E122" s="175" t="s">
        <v>208</v>
      </c>
      <c r="F122" s="175" t="s">
        <v>209</v>
      </c>
      <c r="G122" s="173"/>
      <c r="H122" s="173"/>
      <c r="I122" s="176"/>
      <c r="J122" s="177">
        <f>BK122</f>
        <v>0</v>
      </c>
      <c r="K122" s="173"/>
      <c r="L122" s="178"/>
      <c r="M122" s="179"/>
      <c r="N122" s="180"/>
      <c r="O122" s="180"/>
      <c r="P122" s="181">
        <f>SUM(P123:P136)</f>
        <v>0</v>
      </c>
      <c r="Q122" s="180"/>
      <c r="R122" s="181">
        <f>SUM(R123:R136)</f>
        <v>14.000000000000002</v>
      </c>
      <c r="S122" s="180"/>
      <c r="T122" s="182">
        <f>SUM(T123:T136)</f>
        <v>14.000000000000002</v>
      </c>
      <c r="AR122" s="183" t="s">
        <v>84</v>
      </c>
      <c r="AT122" s="184" t="s">
        <v>73</v>
      </c>
      <c r="AU122" s="184" t="s">
        <v>74</v>
      </c>
      <c r="AY122" s="183" t="s">
        <v>120</v>
      </c>
      <c r="BK122" s="185">
        <f>SUM(BK123:BK136)</f>
        <v>0</v>
      </c>
    </row>
    <row r="123" spans="2:65" s="1" customFormat="1" ht="16.5" customHeight="1">
      <c r="B123" s="37"/>
      <c r="C123" s="186" t="s">
        <v>210</v>
      </c>
      <c r="D123" s="186" t="s">
        <v>121</v>
      </c>
      <c r="E123" s="187" t="s">
        <v>211</v>
      </c>
      <c r="F123" s="188" t="s">
        <v>212</v>
      </c>
      <c r="G123" s="189" t="s">
        <v>176</v>
      </c>
      <c r="H123" s="190">
        <v>400</v>
      </c>
      <c r="I123" s="191"/>
      <c r="J123" s="192">
        <f>ROUND(I123*H123,2)</f>
        <v>0</v>
      </c>
      <c r="K123" s="188" t="s">
        <v>23</v>
      </c>
      <c r="L123" s="57"/>
      <c r="M123" s="193" t="s">
        <v>23</v>
      </c>
      <c r="N123" s="194" t="s">
        <v>45</v>
      </c>
      <c r="O123" s="38"/>
      <c r="P123" s="195">
        <f>O123*H123</f>
        <v>0</v>
      </c>
      <c r="Q123" s="195">
        <v>0</v>
      </c>
      <c r="R123" s="195">
        <f>Q123*H123</f>
        <v>0</v>
      </c>
      <c r="S123" s="195">
        <v>0</v>
      </c>
      <c r="T123" s="196">
        <f>S123*H123</f>
        <v>0</v>
      </c>
      <c r="AR123" s="20" t="s">
        <v>156</v>
      </c>
      <c r="AT123" s="20" t="s">
        <v>121</v>
      </c>
      <c r="AU123" s="20" t="s">
        <v>82</v>
      </c>
      <c r="AY123" s="20" t="s">
        <v>120</v>
      </c>
      <c r="BE123" s="197">
        <f>IF(N123="základní",J123,0)</f>
        <v>0</v>
      </c>
      <c r="BF123" s="197">
        <f>IF(N123="snížená",J123,0)</f>
        <v>0</v>
      </c>
      <c r="BG123" s="197">
        <f>IF(N123="zákl. přenesená",J123,0)</f>
        <v>0</v>
      </c>
      <c r="BH123" s="197">
        <f>IF(N123="sníž. přenesená",J123,0)</f>
        <v>0</v>
      </c>
      <c r="BI123" s="197">
        <f>IF(N123="nulová",J123,0)</f>
        <v>0</v>
      </c>
      <c r="BJ123" s="20" t="s">
        <v>82</v>
      </c>
      <c r="BK123" s="197">
        <f>ROUND(I123*H123,2)</f>
        <v>0</v>
      </c>
      <c r="BL123" s="20" t="s">
        <v>156</v>
      </c>
      <c r="BM123" s="20" t="s">
        <v>213</v>
      </c>
    </row>
    <row r="124" spans="2:65" s="1" customFormat="1" ht="13.5">
      <c r="B124" s="37"/>
      <c r="C124" s="59"/>
      <c r="D124" s="198" t="s">
        <v>126</v>
      </c>
      <c r="E124" s="59"/>
      <c r="F124" s="199" t="s">
        <v>212</v>
      </c>
      <c r="G124" s="59"/>
      <c r="H124" s="59"/>
      <c r="I124" s="159"/>
      <c r="J124" s="59"/>
      <c r="K124" s="59"/>
      <c r="L124" s="57"/>
      <c r="M124" s="200"/>
      <c r="N124" s="38"/>
      <c r="O124" s="38"/>
      <c r="P124" s="38"/>
      <c r="Q124" s="38"/>
      <c r="R124" s="38"/>
      <c r="S124" s="38"/>
      <c r="T124" s="74"/>
      <c r="AT124" s="20" t="s">
        <v>126</v>
      </c>
      <c r="AU124" s="20" t="s">
        <v>82</v>
      </c>
    </row>
    <row r="125" spans="2:65" s="1" customFormat="1" ht="40.5">
      <c r="B125" s="37"/>
      <c r="C125" s="59"/>
      <c r="D125" s="198" t="s">
        <v>128</v>
      </c>
      <c r="E125" s="59"/>
      <c r="F125" s="201" t="s">
        <v>214</v>
      </c>
      <c r="G125" s="59"/>
      <c r="H125" s="59"/>
      <c r="I125" s="159"/>
      <c r="J125" s="59"/>
      <c r="K125" s="59"/>
      <c r="L125" s="57"/>
      <c r="M125" s="200"/>
      <c r="N125" s="38"/>
      <c r="O125" s="38"/>
      <c r="P125" s="38"/>
      <c r="Q125" s="38"/>
      <c r="R125" s="38"/>
      <c r="S125" s="38"/>
      <c r="T125" s="74"/>
      <c r="AT125" s="20" t="s">
        <v>128</v>
      </c>
      <c r="AU125" s="20" t="s">
        <v>82</v>
      </c>
    </row>
    <row r="126" spans="2:65" s="1" customFormat="1" ht="16.5" customHeight="1">
      <c r="B126" s="37"/>
      <c r="C126" s="186" t="s">
        <v>215</v>
      </c>
      <c r="D126" s="186" t="s">
        <v>121</v>
      </c>
      <c r="E126" s="187" t="s">
        <v>216</v>
      </c>
      <c r="F126" s="188" t="s">
        <v>217</v>
      </c>
      <c r="G126" s="189" t="s">
        <v>176</v>
      </c>
      <c r="H126" s="190">
        <v>261</v>
      </c>
      <c r="I126" s="191"/>
      <c r="J126" s="192">
        <f>ROUND(I126*H126,2)</f>
        <v>0</v>
      </c>
      <c r="K126" s="188" t="s">
        <v>23</v>
      </c>
      <c r="L126" s="57"/>
      <c r="M126" s="193" t="s">
        <v>23</v>
      </c>
      <c r="N126" s="194" t="s">
        <v>45</v>
      </c>
      <c r="O126" s="38"/>
      <c r="P126" s="195">
        <f>O126*H126</f>
        <v>0</v>
      </c>
      <c r="Q126" s="195">
        <v>0</v>
      </c>
      <c r="R126" s="195">
        <f>Q126*H126</f>
        <v>0</v>
      </c>
      <c r="S126" s="195">
        <v>0</v>
      </c>
      <c r="T126" s="196">
        <f>S126*H126</f>
        <v>0</v>
      </c>
      <c r="AR126" s="20" t="s">
        <v>156</v>
      </c>
      <c r="AT126" s="20" t="s">
        <v>121</v>
      </c>
      <c r="AU126" s="20" t="s">
        <v>82</v>
      </c>
      <c r="AY126" s="20" t="s">
        <v>120</v>
      </c>
      <c r="BE126" s="197">
        <f>IF(N126="základní",J126,0)</f>
        <v>0</v>
      </c>
      <c r="BF126" s="197">
        <f>IF(N126="snížená",J126,0)</f>
        <v>0</v>
      </c>
      <c r="BG126" s="197">
        <f>IF(N126="zákl. přenesená",J126,0)</f>
        <v>0</v>
      </c>
      <c r="BH126" s="197">
        <f>IF(N126="sníž. přenesená",J126,0)</f>
        <v>0</v>
      </c>
      <c r="BI126" s="197">
        <f>IF(N126="nulová",J126,0)</f>
        <v>0</v>
      </c>
      <c r="BJ126" s="20" t="s">
        <v>82</v>
      </c>
      <c r="BK126" s="197">
        <f>ROUND(I126*H126,2)</f>
        <v>0</v>
      </c>
      <c r="BL126" s="20" t="s">
        <v>156</v>
      </c>
      <c r="BM126" s="20" t="s">
        <v>218</v>
      </c>
    </row>
    <row r="127" spans="2:65" s="1" customFormat="1" ht="13.5">
      <c r="B127" s="37"/>
      <c r="C127" s="59"/>
      <c r="D127" s="198" t="s">
        <v>126</v>
      </c>
      <c r="E127" s="59"/>
      <c r="F127" s="199" t="s">
        <v>217</v>
      </c>
      <c r="G127" s="59"/>
      <c r="H127" s="59"/>
      <c r="I127" s="159"/>
      <c r="J127" s="59"/>
      <c r="K127" s="59"/>
      <c r="L127" s="57"/>
      <c r="M127" s="200"/>
      <c r="N127" s="38"/>
      <c r="O127" s="38"/>
      <c r="P127" s="38"/>
      <c r="Q127" s="38"/>
      <c r="R127" s="38"/>
      <c r="S127" s="38"/>
      <c r="T127" s="74"/>
      <c r="AT127" s="20" t="s">
        <v>126</v>
      </c>
      <c r="AU127" s="20" t="s">
        <v>82</v>
      </c>
    </row>
    <row r="128" spans="2:65" s="1" customFormat="1" ht="54">
      <c r="B128" s="37"/>
      <c r="C128" s="59"/>
      <c r="D128" s="198" t="s">
        <v>128</v>
      </c>
      <c r="E128" s="59"/>
      <c r="F128" s="201" t="s">
        <v>219</v>
      </c>
      <c r="G128" s="59"/>
      <c r="H128" s="59"/>
      <c r="I128" s="159"/>
      <c r="J128" s="59"/>
      <c r="K128" s="59"/>
      <c r="L128" s="57"/>
      <c r="M128" s="200"/>
      <c r="N128" s="38"/>
      <c r="O128" s="38"/>
      <c r="P128" s="38"/>
      <c r="Q128" s="38"/>
      <c r="R128" s="38"/>
      <c r="S128" s="38"/>
      <c r="T128" s="74"/>
      <c r="AT128" s="20" t="s">
        <v>128</v>
      </c>
      <c r="AU128" s="20" t="s">
        <v>82</v>
      </c>
    </row>
    <row r="129" spans="2:65" s="1" customFormat="1" ht="25.5" customHeight="1">
      <c r="B129" s="37"/>
      <c r="C129" s="186" t="s">
        <v>10</v>
      </c>
      <c r="D129" s="186" t="s">
        <v>121</v>
      </c>
      <c r="E129" s="187" t="s">
        <v>220</v>
      </c>
      <c r="F129" s="188" t="s">
        <v>221</v>
      </c>
      <c r="G129" s="189" t="s">
        <v>176</v>
      </c>
      <c r="H129" s="190">
        <v>400</v>
      </c>
      <c r="I129" s="191"/>
      <c r="J129" s="192">
        <f>ROUND(I129*H129,2)</f>
        <v>0</v>
      </c>
      <c r="K129" s="188" t="s">
        <v>155</v>
      </c>
      <c r="L129" s="57"/>
      <c r="M129" s="193" t="s">
        <v>23</v>
      </c>
      <c r="N129" s="194" t="s">
        <v>45</v>
      </c>
      <c r="O129" s="38"/>
      <c r="P129" s="195">
        <f>O129*H129</f>
        <v>0</v>
      </c>
      <c r="Q129" s="195">
        <v>3.5000000000000003E-2</v>
      </c>
      <c r="R129" s="195">
        <f>Q129*H129</f>
        <v>14.000000000000002</v>
      </c>
      <c r="S129" s="195">
        <v>3.5000000000000003E-2</v>
      </c>
      <c r="T129" s="196">
        <f>S129*H129</f>
        <v>14.000000000000002</v>
      </c>
      <c r="AR129" s="20" t="s">
        <v>156</v>
      </c>
      <c r="AT129" s="20" t="s">
        <v>121</v>
      </c>
      <c r="AU129" s="20" t="s">
        <v>82</v>
      </c>
      <c r="AY129" s="20" t="s">
        <v>120</v>
      </c>
      <c r="BE129" s="197">
        <f>IF(N129="základní",J129,0)</f>
        <v>0</v>
      </c>
      <c r="BF129" s="197">
        <f>IF(N129="snížená",J129,0)</f>
        <v>0</v>
      </c>
      <c r="BG129" s="197">
        <f>IF(N129="zákl. přenesená",J129,0)</f>
        <v>0</v>
      </c>
      <c r="BH129" s="197">
        <f>IF(N129="sníž. přenesená",J129,0)</f>
        <v>0</v>
      </c>
      <c r="BI129" s="197">
        <f>IF(N129="nulová",J129,0)</f>
        <v>0</v>
      </c>
      <c r="BJ129" s="20" t="s">
        <v>82</v>
      </c>
      <c r="BK129" s="197">
        <f>ROUND(I129*H129,2)</f>
        <v>0</v>
      </c>
      <c r="BL129" s="20" t="s">
        <v>156</v>
      </c>
      <c r="BM129" s="20" t="s">
        <v>222</v>
      </c>
    </row>
    <row r="130" spans="2:65" s="1" customFormat="1" ht="27">
      <c r="B130" s="37"/>
      <c r="C130" s="59"/>
      <c r="D130" s="198" t="s">
        <v>126</v>
      </c>
      <c r="E130" s="59"/>
      <c r="F130" s="199" t="s">
        <v>223</v>
      </c>
      <c r="G130" s="59"/>
      <c r="H130" s="59"/>
      <c r="I130" s="159"/>
      <c r="J130" s="59"/>
      <c r="K130" s="59"/>
      <c r="L130" s="57"/>
      <c r="M130" s="200"/>
      <c r="N130" s="38"/>
      <c r="O130" s="38"/>
      <c r="P130" s="38"/>
      <c r="Q130" s="38"/>
      <c r="R130" s="38"/>
      <c r="S130" s="38"/>
      <c r="T130" s="74"/>
      <c r="AT130" s="20" t="s">
        <v>126</v>
      </c>
      <c r="AU130" s="20" t="s">
        <v>82</v>
      </c>
    </row>
    <row r="131" spans="2:65" s="1" customFormat="1" ht="27">
      <c r="B131" s="37"/>
      <c r="C131" s="59"/>
      <c r="D131" s="198" t="s">
        <v>128</v>
      </c>
      <c r="E131" s="59"/>
      <c r="F131" s="201" t="s">
        <v>224</v>
      </c>
      <c r="G131" s="59"/>
      <c r="H131" s="59"/>
      <c r="I131" s="159"/>
      <c r="J131" s="59"/>
      <c r="K131" s="59"/>
      <c r="L131" s="57"/>
      <c r="M131" s="200"/>
      <c r="N131" s="38"/>
      <c r="O131" s="38"/>
      <c r="P131" s="38"/>
      <c r="Q131" s="38"/>
      <c r="R131" s="38"/>
      <c r="S131" s="38"/>
      <c r="T131" s="74"/>
      <c r="AT131" s="20" t="s">
        <v>128</v>
      </c>
      <c r="AU131" s="20" t="s">
        <v>82</v>
      </c>
    </row>
    <row r="132" spans="2:65" s="1" customFormat="1" ht="16.5" customHeight="1">
      <c r="B132" s="37"/>
      <c r="C132" s="186" t="s">
        <v>156</v>
      </c>
      <c r="D132" s="186" t="s">
        <v>121</v>
      </c>
      <c r="E132" s="187" t="s">
        <v>225</v>
      </c>
      <c r="F132" s="188" t="s">
        <v>226</v>
      </c>
      <c r="G132" s="189" t="s">
        <v>176</v>
      </c>
      <c r="H132" s="190">
        <v>400</v>
      </c>
      <c r="I132" s="191"/>
      <c r="J132" s="192">
        <f>ROUND(I132*H132,2)</f>
        <v>0</v>
      </c>
      <c r="K132" s="188" t="s">
        <v>23</v>
      </c>
      <c r="L132" s="57"/>
      <c r="M132" s="193" t="s">
        <v>23</v>
      </c>
      <c r="N132" s="194" t="s">
        <v>45</v>
      </c>
      <c r="O132" s="38"/>
      <c r="P132" s="195">
        <f>O132*H132</f>
        <v>0</v>
      </c>
      <c r="Q132" s="195">
        <v>0</v>
      </c>
      <c r="R132" s="195">
        <f>Q132*H132</f>
        <v>0</v>
      </c>
      <c r="S132" s="195">
        <v>0</v>
      </c>
      <c r="T132" s="196">
        <f>S132*H132</f>
        <v>0</v>
      </c>
      <c r="AR132" s="20" t="s">
        <v>156</v>
      </c>
      <c r="AT132" s="20" t="s">
        <v>121</v>
      </c>
      <c r="AU132" s="20" t="s">
        <v>82</v>
      </c>
      <c r="AY132" s="20" t="s">
        <v>120</v>
      </c>
      <c r="BE132" s="197">
        <f>IF(N132="základní",J132,0)</f>
        <v>0</v>
      </c>
      <c r="BF132" s="197">
        <f>IF(N132="snížená",J132,0)</f>
        <v>0</v>
      </c>
      <c r="BG132" s="197">
        <f>IF(N132="zákl. přenesená",J132,0)</f>
        <v>0</v>
      </c>
      <c r="BH132" s="197">
        <f>IF(N132="sníž. přenesená",J132,0)</f>
        <v>0</v>
      </c>
      <c r="BI132" s="197">
        <f>IF(N132="nulová",J132,0)</f>
        <v>0</v>
      </c>
      <c r="BJ132" s="20" t="s">
        <v>82</v>
      </c>
      <c r="BK132" s="197">
        <f>ROUND(I132*H132,2)</f>
        <v>0</v>
      </c>
      <c r="BL132" s="20" t="s">
        <v>156</v>
      </c>
      <c r="BM132" s="20" t="s">
        <v>227</v>
      </c>
    </row>
    <row r="133" spans="2:65" s="1" customFormat="1" ht="40.5">
      <c r="B133" s="37"/>
      <c r="C133" s="59"/>
      <c r="D133" s="198" t="s">
        <v>126</v>
      </c>
      <c r="E133" s="59"/>
      <c r="F133" s="199" t="s">
        <v>228</v>
      </c>
      <c r="G133" s="59"/>
      <c r="H133" s="59"/>
      <c r="I133" s="159"/>
      <c r="J133" s="59"/>
      <c r="K133" s="59"/>
      <c r="L133" s="57"/>
      <c r="M133" s="200"/>
      <c r="N133" s="38"/>
      <c r="O133" s="38"/>
      <c r="P133" s="38"/>
      <c r="Q133" s="38"/>
      <c r="R133" s="38"/>
      <c r="S133" s="38"/>
      <c r="T133" s="74"/>
      <c r="AT133" s="20" t="s">
        <v>126</v>
      </c>
      <c r="AU133" s="20" t="s">
        <v>82</v>
      </c>
    </row>
    <row r="134" spans="2:65" s="1" customFormat="1" ht="162">
      <c r="B134" s="37"/>
      <c r="C134" s="59"/>
      <c r="D134" s="198" t="s">
        <v>128</v>
      </c>
      <c r="E134" s="59"/>
      <c r="F134" s="201" t="s">
        <v>229</v>
      </c>
      <c r="G134" s="59"/>
      <c r="H134" s="59"/>
      <c r="I134" s="159"/>
      <c r="J134" s="59"/>
      <c r="K134" s="59"/>
      <c r="L134" s="57"/>
      <c r="M134" s="200"/>
      <c r="N134" s="38"/>
      <c r="O134" s="38"/>
      <c r="P134" s="38"/>
      <c r="Q134" s="38"/>
      <c r="R134" s="38"/>
      <c r="S134" s="38"/>
      <c r="T134" s="74"/>
      <c r="AT134" s="20" t="s">
        <v>128</v>
      </c>
      <c r="AU134" s="20" t="s">
        <v>82</v>
      </c>
    </row>
    <row r="135" spans="2:65" s="1" customFormat="1" ht="16.5" customHeight="1">
      <c r="B135" s="37"/>
      <c r="C135" s="186" t="s">
        <v>230</v>
      </c>
      <c r="D135" s="186" t="s">
        <v>121</v>
      </c>
      <c r="E135" s="187" t="s">
        <v>231</v>
      </c>
      <c r="F135" s="188" t="s">
        <v>232</v>
      </c>
      <c r="G135" s="189" t="s">
        <v>191</v>
      </c>
      <c r="H135" s="190">
        <v>14.462</v>
      </c>
      <c r="I135" s="191"/>
      <c r="J135" s="192">
        <f>ROUND(I135*H135,2)</f>
        <v>0</v>
      </c>
      <c r="K135" s="188" t="s">
        <v>23</v>
      </c>
      <c r="L135" s="57"/>
      <c r="M135" s="193" t="s">
        <v>23</v>
      </c>
      <c r="N135" s="194" t="s">
        <v>45</v>
      </c>
      <c r="O135" s="38"/>
      <c r="P135" s="195">
        <f>O135*H135</f>
        <v>0</v>
      </c>
      <c r="Q135" s="195">
        <v>0</v>
      </c>
      <c r="R135" s="195">
        <f>Q135*H135</f>
        <v>0</v>
      </c>
      <c r="S135" s="195">
        <v>0</v>
      </c>
      <c r="T135" s="196">
        <f>S135*H135</f>
        <v>0</v>
      </c>
      <c r="AR135" s="20" t="s">
        <v>156</v>
      </c>
      <c r="AT135" s="20" t="s">
        <v>121</v>
      </c>
      <c r="AU135" s="20" t="s">
        <v>82</v>
      </c>
      <c r="AY135" s="20" t="s">
        <v>120</v>
      </c>
      <c r="BE135" s="197">
        <f>IF(N135="základní",J135,0)</f>
        <v>0</v>
      </c>
      <c r="BF135" s="197">
        <f>IF(N135="snížená",J135,0)</f>
        <v>0</v>
      </c>
      <c r="BG135" s="197">
        <f>IF(N135="zákl. přenesená",J135,0)</f>
        <v>0</v>
      </c>
      <c r="BH135" s="197">
        <f>IF(N135="sníž. přenesená",J135,0)</f>
        <v>0</v>
      </c>
      <c r="BI135" s="197">
        <f>IF(N135="nulová",J135,0)</f>
        <v>0</v>
      </c>
      <c r="BJ135" s="20" t="s">
        <v>82</v>
      </c>
      <c r="BK135" s="197">
        <f>ROUND(I135*H135,2)</f>
        <v>0</v>
      </c>
      <c r="BL135" s="20" t="s">
        <v>156</v>
      </c>
      <c r="BM135" s="20" t="s">
        <v>233</v>
      </c>
    </row>
    <row r="136" spans="2:65" s="1" customFormat="1" ht="13.5">
      <c r="B136" s="37"/>
      <c r="C136" s="59"/>
      <c r="D136" s="198" t="s">
        <v>126</v>
      </c>
      <c r="E136" s="59"/>
      <c r="F136" s="199" t="s">
        <v>232</v>
      </c>
      <c r="G136" s="59"/>
      <c r="H136" s="59"/>
      <c r="I136" s="159"/>
      <c r="J136" s="59"/>
      <c r="K136" s="59"/>
      <c r="L136" s="57"/>
      <c r="M136" s="225"/>
      <c r="N136" s="226"/>
      <c r="O136" s="226"/>
      <c r="P136" s="226"/>
      <c r="Q136" s="226"/>
      <c r="R136" s="226"/>
      <c r="S136" s="226"/>
      <c r="T136" s="227"/>
      <c r="AT136" s="20" t="s">
        <v>126</v>
      </c>
      <c r="AU136" s="20" t="s">
        <v>82</v>
      </c>
    </row>
    <row r="137" spans="2:65" s="1" customFormat="1" ht="6.95" customHeight="1">
      <c r="B137" s="52"/>
      <c r="C137" s="53"/>
      <c r="D137" s="53"/>
      <c r="E137" s="53"/>
      <c r="F137" s="53"/>
      <c r="G137" s="53"/>
      <c r="H137" s="53"/>
      <c r="I137" s="135"/>
      <c r="J137" s="53"/>
      <c r="K137" s="53"/>
      <c r="L137" s="57"/>
    </row>
  </sheetData>
  <sheetProtection algorithmName="SHA-512" hashValue="es4ojWuzlQVgkhjXcnUGOayqubPJBaY+m6AYU+FKV/tWow1qH4Oug9hCE4g/oEHisg+maS1wx349HlM1iNGRGQ==" saltValue="syLrhV3BPygG88ZwuUriyHA5dmmJFEoPsh3JEa2ISBBQt8lcyMwQAU5foikN+ibkaZ+6A2jb7gVmbatBg8IssQ==" spinCount="100000" sheet="1" objects="1" scenarios="1" formatColumns="0" formatRows="0" autoFilter="0"/>
  <autoFilter ref="C78:K136"/>
  <mergeCells count="10">
    <mergeCell ref="J51:J52"/>
    <mergeCell ref="E69:H69"/>
    <mergeCell ref="E71:H7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9055118110236227" right="0.59055118110236227" top="0.59055118110236227" bottom="0.59055118110236227" header="0" footer="0"/>
  <pageSetup paperSize="9" fitToHeight="100" orientation="landscape"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BR9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7"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7"/>
      <c r="B1" s="108"/>
      <c r="C1" s="108"/>
      <c r="D1" s="109" t="s">
        <v>1</v>
      </c>
      <c r="E1" s="108"/>
      <c r="F1" s="110" t="s">
        <v>88</v>
      </c>
      <c r="G1" s="274" t="s">
        <v>89</v>
      </c>
      <c r="H1" s="274"/>
      <c r="I1" s="111"/>
      <c r="J1" s="110" t="s">
        <v>90</v>
      </c>
      <c r="K1" s="109" t="s">
        <v>91</v>
      </c>
      <c r="L1" s="110" t="s">
        <v>92</v>
      </c>
      <c r="M1" s="110"/>
      <c r="N1" s="110"/>
      <c r="O1" s="110"/>
      <c r="P1" s="110"/>
      <c r="Q1" s="110"/>
      <c r="R1" s="110"/>
      <c r="S1" s="110"/>
      <c r="T1" s="110"/>
      <c r="U1" s="16"/>
      <c r="V1" s="16"/>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c r="L2" s="236"/>
      <c r="M2" s="236"/>
      <c r="N2" s="236"/>
      <c r="O2" s="236"/>
      <c r="P2" s="236"/>
      <c r="Q2" s="236"/>
      <c r="R2" s="236"/>
      <c r="S2" s="236"/>
      <c r="T2" s="236"/>
      <c r="U2" s="236"/>
      <c r="V2" s="236"/>
      <c r="AT2" s="20" t="s">
        <v>87</v>
      </c>
    </row>
    <row r="3" spans="1:70" ht="6.95" customHeight="1">
      <c r="B3" s="21"/>
      <c r="C3" s="22"/>
      <c r="D3" s="22"/>
      <c r="E3" s="22"/>
      <c r="F3" s="22"/>
      <c r="G3" s="22"/>
      <c r="H3" s="22"/>
      <c r="I3" s="112"/>
      <c r="J3" s="22"/>
      <c r="K3" s="23"/>
      <c r="AT3" s="20" t="s">
        <v>84</v>
      </c>
    </row>
    <row r="4" spans="1:70" ht="36.950000000000003" customHeight="1">
      <c r="B4" s="24"/>
      <c r="C4" s="25"/>
      <c r="D4" s="26" t="s">
        <v>93</v>
      </c>
      <c r="E4" s="25"/>
      <c r="F4" s="25"/>
      <c r="G4" s="25"/>
      <c r="H4" s="25"/>
      <c r="I4" s="113"/>
      <c r="J4" s="25"/>
      <c r="K4" s="27"/>
      <c r="M4" s="28" t="s">
        <v>12</v>
      </c>
      <c r="AT4" s="20" t="s">
        <v>6</v>
      </c>
    </row>
    <row r="5" spans="1:70" ht="6.95" customHeight="1">
      <c r="B5" s="24"/>
      <c r="C5" s="25"/>
      <c r="D5" s="25"/>
      <c r="E5" s="25"/>
      <c r="F5" s="25"/>
      <c r="G5" s="25"/>
      <c r="H5" s="25"/>
      <c r="I5" s="113"/>
      <c r="J5" s="25"/>
      <c r="K5" s="27"/>
    </row>
    <row r="6" spans="1:70">
      <c r="B6" s="24"/>
      <c r="C6" s="25"/>
      <c r="D6" s="33" t="s">
        <v>18</v>
      </c>
      <c r="E6" s="25"/>
      <c r="F6" s="25"/>
      <c r="G6" s="25"/>
      <c r="H6" s="25"/>
      <c r="I6" s="113"/>
      <c r="J6" s="25"/>
      <c r="K6" s="27"/>
    </row>
    <row r="7" spans="1:70" ht="16.5" customHeight="1">
      <c r="B7" s="24"/>
      <c r="C7" s="25"/>
      <c r="D7" s="25"/>
      <c r="E7" s="266" t="str">
        <f>'Rekapitulace stavby'!K6</f>
        <v>VD Štěchovice - oprava provizorního hrazení PK</v>
      </c>
      <c r="F7" s="267"/>
      <c r="G7" s="267"/>
      <c r="H7" s="267"/>
      <c r="I7" s="113"/>
      <c r="J7" s="25"/>
      <c r="K7" s="27"/>
    </row>
    <row r="8" spans="1:70" s="1" customFormat="1">
      <c r="B8" s="37"/>
      <c r="C8" s="38"/>
      <c r="D8" s="33" t="s">
        <v>94</v>
      </c>
      <c r="E8" s="38"/>
      <c r="F8" s="38"/>
      <c r="G8" s="38"/>
      <c r="H8" s="38"/>
      <c r="I8" s="114"/>
      <c r="J8" s="38"/>
      <c r="K8" s="41"/>
    </row>
    <row r="9" spans="1:70" s="1" customFormat="1" ht="36.950000000000003" customHeight="1">
      <c r="B9" s="37"/>
      <c r="C9" s="38"/>
      <c r="D9" s="38"/>
      <c r="E9" s="268" t="s">
        <v>234</v>
      </c>
      <c r="F9" s="269"/>
      <c r="G9" s="269"/>
      <c r="H9" s="269"/>
      <c r="I9" s="114"/>
      <c r="J9" s="38"/>
      <c r="K9" s="41"/>
    </row>
    <row r="10" spans="1:70" s="1" customFormat="1" ht="13.5">
      <c r="B10" s="37"/>
      <c r="C10" s="38"/>
      <c r="D10" s="38"/>
      <c r="E10" s="38"/>
      <c r="F10" s="38"/>
      <c r="G10" s="38"/>
      <c r="H10" s="38"/>
      <c r="I10" s="114"/>
      <c r="J10" s="38"/>
      <c r="K10" s="41"/>
    </row>
    <row r="11" spans="1:70" s="1" customFormat="1" ht="14.45" customHeight="1">
      <c r="B11" s="37"/>
      <c r="C11" s="38"/>
      <c r="D11" s="33" t="s">
        <v>20</v>
      </c>
      <c r="E11" s="38"/>
      <c r="F11" s="31" t="s">
        <v>23</v>
      </c>
      <c r="G11" s="38"/>
      <c r="H11" s="38"/>
      <c r="I11" s="115" t="s">
        <v>22</v>
      </c>
      <c r="J11" s="31" t="s">
        <v>23</v>
      </c>
      <c r="K11" s="41"/>
    </row>
    <row r="12" spans="1:70" s="1" customFormat="1" ht="14.45" customHeight="1">
      <c r="B12" s="37"/>
      <c r="C12" s="38"/>
      <c r="D12" s="33" t="s">
        <v>24</v>
      </c>
      <c r="E12" s="38"/>
      <c r="F12" s="31" t="s">
        <v>25</v>
      </c>
      <c r="G12" s="38"/>
      <c r="H12" s="38"/>
      <c r="I12" s="115" t="s">
        <v>26</v>
      </c>
      <c r="J12" s="116" t="str">
        <f>'Rekapitulace stavby'!AN8</f>
        <v>27.4.2019</v>
      </c>
      <c r="K12" s="41"/>
    </row>
    <row r="13" spans="1:70" s="1" customFormat="1" ht="10.9" customHeight="1">
      <c r="B13" s="37"/>
      <c r="C13" s="38"/>
      <c r="D13" s="38"/>
      <c r="E13" s="38"/>
      <c r="F13" s="38"/>
      <c r="G13" s="38"/>
      <c r="H13" s="38"/>
      <c r="I13" s="114"/>
      <c r="J13" s="38"/>
      <c r="K13" s="41"/>
    </row>
    <row r="14" spans="1:70" s="1" customFormat="1" ht="14.45" customHeight="1">
      <c r="B14" s="37"/>
      <c r="C14" s="38"/>
      <c r="D14" s="33" t="s">
        <v>28</v>
      </c>
      <c r="E14" s="38"/>
      <c r="F14" s="38"/>
      <c r="G14" s="38"/>
      <c r="H14" s="38"/>
      <c r="I14" s="115" t="s">
        <v>29</v>
      </c>
      <c r="J14" s="31" t="s">
        <v>30</v>
      </c>
      <c r="K14" s="41"/>
    </row>
    <row r="15" spans="1:70" s="1" customFormat="1" ht="18" customHeight="1">
      <c r="B15" s="37"/>
      <c r="C15" s="38"/>
      <c r="D15" s="38"/>
      <c r="E15" s="31" t="s">
        <v>31</v>
      </c>
      <c r="F15" s="38"/>
      <c r="G15" s="38"/>
      <c r="H15" s="38"/>
      <c r="I15" s="115" t="s">
        <v>32</v>
      </c>
      <c r="J15" s="31" t="s">
        <v>23</v>
      </c>
      <c r="K15" s="41"/>
    </row>
    <row r="16" spans="1:70" s="1" customFormat="1" ht="6.95" customHeight="1">
      <c r="B16" s="37"/>
      <c r="C16" s="38"/>
      <c r="D16" s="38"/>
      <c r="E16" s="38"/>
      <c r="F16" s="38"/>
      <c r="G16" s="38"/>
      <c r="H16" s="38"/>
      <c r="I16" s="114"/>
      <c r="J16" s="38"/>
      <c r="K16" s="41"/>
    </row>
    <row r="17" spans="2:11" s="1" customFormat="1" ht="14.45" customHeight="1">
      <c r="B17" s="37"/>
      <c r="C17" s="38"/>
      <c r="D17" s="33" t="s">
        <v>33</v>
      </c>
      <c r="E17" s="38"/>
      <c r="F17" s="38"/>
      <c r="G17" s="38"/>
      <c r="H17" s="38"/>
      <c r="I17" s="115" t="s">
        <v>29</v>
      </c>
      <c r="J17" s="31" t="str">
        <f>IF('Rekapitulace stavby'!AN13="Vyplň údaj","",IF('Rekapitulace stavby'!AN13="","",'Rekapitulace stavby'!AN13))</f>
        <v/>
      </c>
      <c r="K17" s="41"/>
    </row>
    <row r="18" spans="2:11" s="1" customFormat="1" ht="18" customHeight="1">
      <c r="B18" s="37"/>
      <c r="C18" s="38"/>
      <c r="D18" s="38"/>
      <c r="E18" s="31" t="str">
        <f>IF('Rekapitulace stavby'!E14="Vyplň údaj","",IF('Rekapitulace stavby'!E14="","",'Rekapitulace stavby'!E14))</f>
        <v/>
      </c>
      <c r="F18" s="38"/>
      <c r="G18" s="38"/>
      <c r="H18" s="38"/>
      <c r="I18" s="115" t="s">
        <v>32</v>
      </c>
      <c r="J18" s="31" t="str">
        <f>IF('Rekapitulace stavby'!AN14="Vyplň údaj","",IF('Rekapitulace stavby'!AN14="","",'Rekapitulace stavby'!AN14))</f>
        <v/>
      </c>
      <c r="K18" s="41"/>
    </row>
    <row r="19" spans="2:11" s="1" customFormat="1" ht="6.95" customHeight="1">
      <c r="B19" s="37"/>
      <c r="C19" s="38"/>
      <c r="D19" s="38"/>
      <c r="E19" s="38"/>
      <c r="F19" s="38"/>
      <c r="G19" s="38"/>
      <c r="H19" s="38"/>
      <c r="I19" s="114"/>
      <c r="J19" s="38"/>
      <c r="K19" s="41"/>
    </row>
    <row r="20" spans="2:11" s="1" customFormat="1" ht="14.45" customHeight="1">
      <c r="B20" s="37"/>
      <c r="C20" s="38"/>
      <c r="D20" s="33" t="s">
        <v>35</v>
      </c>
      <c r="E20" s="38"/>
      <c r="F20" s="38"/>
      <c r="G20" s="38"/>
      <c r="H20" s="38"/>
      <c r="I20" s="115" t="s">
        <v>29</v>
      </c>
      <c r="J20" s="31" t="s">
        <v>36</v>
      </c>
      <c r="K20" s="41"/>
    </row>
    <row r="21" spans="2:11" s="1" customFormat="1" ht="18" customHeight="1">
      <c r="B21" s="37"/>
      <c r="C21" s="38"/>
      <c r="D21" s="38"/>
      <c r="E21" s="31" t="s">
        <v>37</v>
      </c>
      <c r="F21" s="38"/>
      <c r="G21" s="38"/>
      <c r="H21" s="38"/>
      <c r="I21" s="115" t="s">
        <v>32</v>
      </c>
      <c r="J21" s="31" t="s">
        <v>23</v>
      </c>
      <c r="K21" s="41"/>
    </row>
    <row r="22" spans="2:11" s="1" customFormat="1" ht="6.95" customHeight="1">
      <c r="B22" s="37"/>
      <c r="C22" s="38"/>
      <c r="D22" s="38"/>
      <c r="E22" s="38"/>
      <c r="F22" s="38"/>
      <c r="G22" s="38"/>
      <c r="H22" s="38"/>
      <c r="I22" s="114"/>
      <c r="J22" s="38"/>
      <c r="K22" s="41"/>
    </row>
    <row r="23" spans="2:11" s="1" customFormat="1" ht="14.45" customHeight="1">
      <c r="B23" s="37"/>
      <c r="C23" s="38"/>
      <c r="D23" s="33" t="s">
        <v>39</v>
      </c>
      <c r="E23" s="38"/>
      <c r="F23" s="38"/>
      <c r="G23" s="38"/>
      <c r="H23" s="38"/>
      <c r="I23" s="114"/>
      <c r="J23" s="38"/>
      <c r="K23" s="41"/>
    </row>
    <row r="24" spans="2:11" s="6" customFormat="1" ht="16.5" customHeight="1">
      <c r="B24" s="117"/>
      <c r="C24" s="118"/>
      <c r="D24" s="118"/>
      <c r="E24" s="255" t="s">
        <v>23</v>
      </c>
      <c r="F24" s="255"/>
      <c r="G24" s="255"/>
      <c r="H24" s="255"/>
      <c r="I24" s="119"/>
      <c r="J24" s="118"/>
      <c r="K24" s="120"/>
    </row>
    <row r="25" spans="2:11" s="1" customFormat="1" ht="6.95" customHeight="1">
      <c r="B25" s="37"/>
      <c r="C25" s="38"/>
      <c r="D25" s="38"/>
      <c r="E25" s="38"/>
      <c r="F25" s="38"/>
      <c r="G25" s="38"/>
      <c r="H25" s="38"/>
      <c r="I25" s="114"/>
      <c r="J25" s="38"/>
      <c r="K25" s="41"/>
    </row>
    <row r="26" spans="2:11" s="1" customFormat="1" ht="6.95" customHeight="1">
      <c r="B26" s="37"/>
      <c r="C26" s="38"/>
      <c r="D26" s="81"/>
      <c r="E26" s="81"/>
      <c r="F26" s="81"/>
      <c r="G26" s="81"/>
      <c r="H26" s="81"/>
      <c r="I26" s="121"/>
      <c r="J26" s="81"/>
      <c r="K26" s="122"/>
    </row>
    <row r="27" spans="2:11" s="1" customFormat="1" ht="25.35" customHeight="1">
      <c r="B27" s="37"/>
      <c r="C27" s="38"/>
      <c r="D27" s="123" t="s">
        <v>40</v>
      </c>
      <c r="E27" s="38"/>
      <c r="F27" s="38"/>
      <c r="G27" s="38"/>
      <c r="H27" s="38"/>
      <c r="I27" s="114"/>
      <c r="J27" s="124">
        <f>ROUND(J81,2)</f>
        <v>0</v>
      </c>
      <c r="K27" s="41"/>
    </row>
    <row r="28" spans="2:11" s="1" customFormat="1" ht="6.95" customHeight="1">
      <c r="B28" s="37"/>
      <c r="C28" s="38"/>
      <c r="D28" s="81"/>
      <c r="E28" s="81"/>
      <c r="F28" s="81"/>
      <c r="G28" s="81"/>
      <c r="H28" s="81"/>
      <c r="I28" s="121"/>
      <c r="J28" s="81"/>
      <c r="K28" s="122"/>
    </row>
    <row r="29" spans="2:11" s="1" customFormat="1" ht="14.45" customHeight="1">
      <c r="B29" s="37"/>
      <c r="C29" s="38"/>
      <c r="D29" s="38"/>
      <c r="E29" s="38"/>
      <c r="F29" s="42" t="s">
        <v>42</v>
      </c>
      <c r="G29" s="38"/>
      <c r="H29" s="38"/>
      <c r="I29" s="125" t="s">
        <v>41</v>
      </c>
      <c r="J29" s="42" t="s">
        <v>43</v>
      </c>
      <c r="K29" s="41"/>
    </row>
    <row r="30" spans="2:11" s="1" customFormat="1" ht="14.45" customHeight="1">
      <c r="B30" s="37"/>
      <c r="C30" s="38"/>
      <c r="D30" s="45" t="s">
        <v>44</v>
      </c>
      <c r="E30" s="45" t="s">
        <v>45</v>
      </c>
      <c r="F30" s="126">
        <f>ROUND(SUM(BE81:BE98), 2)</f>
        <v>0</v>
      </c>
      <c r="G30" s="38"/>
      <c r="H30" s="38"/>
      <c r="I30" s="127">
        <v>0.21</v>
      </c>
      <c r="J30" s="126">
        <f>ROUND(ROUND((SUM(BE81:BE98)), 2)*I30, 2)</f>
        <v>0</v>
      </c>
      <c r="K30" s="41"/>
    </row>
    <row r="31" spans="2:11" s="1" customFormat="1" ht="14.45" customHeight="1">
      <c r="B31" s="37"/>
      <c r="C31" s="38"/>
      <c r="D31" s="38"/>
      <c r="E31" s="45" t="s">
        <v>46</v>
      </c>
      <c r="F31" s="126">
        <f>ROUND(SUM(BF81:BF98), 2)</f>
        <v>0</v>
      </c>
      <c r="G31" s="38"/>
      <c r="H31" s="38"/>
      <c r="I31" s="127">
        <v>0.15</v>
      </c>
      <c r="J31" s="126">
        <f>ROUND(ROUND((SUM(BF81:BF98)), 2)*I31, 2)</f>
        <v>0</v>
      </c>
      <c r="K31" s="41"/>
    </row>
    <row r="32" spans="2:11" s="1" customFormat="1" ht="14.45" hidden="1" customHeight="1">
      <c r="B32" s="37"/>
      <c r="C32" s="38"/>
      <c r="D32" s="38"/>
      <c r="E32" s="45" t="s">
        <v>47</v>
      </c>
      <c r="F32" s="126">
        <f>ROUND(SUM(BG81:BG98), 2)</f>
        <v>0</v>
      </c>
      <c r="G32" s="38"/>
      <c r="H32" s="38"/>
      <c r="I32" s="127">
        <v>0.21</v>
      </c>
      <c r="J32" s="126">
        <v>0</v>
      </c>
      <c r="K32" s="41"/>
    </row>
    <row r="33" spans="2:11" s="1" customFormat="1" ht="14.45" hidden="1" customHeight="1">
      <c r="B33" s="37"/>
      <c r="C33" s="38"/>
      <c r="D33" s="38"/>
      <c r="E33" s="45" t="s">
        <v>48</v>
      </c>
      <c r="F33" s="126">
        <f>ROUND(SUM(BH81:BH98), 2)</f>
        <v>0</v>
      </c>
      <c r="G33" s="38"/>
      <c r="H33" s="38"/>
      <c r="I33" s="127">
        <v>0.15</v>
      </c>
      <c r="J33" s="126">
        <v>0</v>
      </c>
      <c r="K33" s="41"/>
    </row>
    <row r="34" spans="2:11" s="1" customFormat="1" ht="14.45" hidden="1" customHeight="1">
      <c r="B34" s="37"/>
      <c r="C34" s="38"/>
      <c r="D34" s="38"/>
      <c r="E34" s="45" t="s">
        <v>49</v>
      </c>
      <c r="F34" s="126">
        <f>ROUND(SUM(BI81:BI98), 2)</f>
        <v>0</v>
      </c>
      <c r="G34" s="38"/>
      <c r="H34" s="38"/>
      <c r="I34" s="127">
        <v>0</v>
      </c>
      <c r="J34" s="126">
        <v>0</v>
      </c>
      <c r="K34" s="41"/>
    </row>
    <row r="35" spans="2:11" s="1" customFormat="1" ht="6.95" customHeight="1">
      <c r="B35" s="37"/>
      <c r="C35" s="38"/>
      <c r="D35" s="38"/>
      <c r="E35" s="38"/>
      <c r="F35" s="38"/>
      <c r="G35" s="38"/>
      <c r="H35" s="38"/>
      <c r="I35" s="114"/>
      <c r="J35" s="38"/>
      <c r="K35" s="41"/>
    </row>
    <row r="36" spans="2:11" s="1" customFormat="1" ht="25.35" customHeight="1">
      <c r="B36" s="37"/>
      <c r="C36" s="128"/>
      <c r="D36" s="129" t="s">
        <v>50</v>
      </c>
      <c r="E36" s="75"/>
      <c r="F36" s="75"/>
      <c r="G36" s="130" t="s">
        <v>51</v>
      </c>
      <c r="H36" s="131" t="s">
        <v>52</v>
      </c>
      <c r="I36" s="132"/>
      <c r="J36" s="133">
        <f>SUM(J27:J34)</f>
        <v>0</v>
      </c>
      <c r="K36" s="134"/>
    </row>
    <row r="37" spans="2:11" s="1" customFormat="1" ht="14.45" customHeight="1">
      <c r="B37" s="52"/>
      <c r="C37" s="53"/>
      <c r="D37" s="53"/>
      <c r="E37" s="53"/>
      <c r="F37" s="53"/>
      <c r="G37" s="53"/>
      <c r="H37" s="53"/>
      <c r="I37" s="135"/>
      <c r="J37" s="53"/>
      <c r="K37" s="54"/>
    </row>
    <row r="41" spans="2:11" s="1" customFormat="1" ht="6.95" customHeight="1">
      <c r="B41" s="136"/>
      <c r="C41" s="137"/>
      <c r="D41" s="137"/>
      <c r="E41" s="137"/>
      <c r="F41" s="137"/>
      <c r="G41" s="137"/>
      <c r="H41" s="137"/>
      <c r="I41" s="138"/>
      <c r="J41" s="137"/>
      <c r="K41" s="139"/>
    </row>
    <row r="42" spans="2:11" s="1" customFormat="1" ht="36.950000000000003" customHeight="1">
      <c r="B42" s="37"/>
      <c r="C42" s="26" t="s">
        <v>96</v>
      </c>
      <c r="D42" s="38"/>
      <c r="E42" s="38"/>
      <c r="F42" s="38"/>
      <c r="G42" s="38"/>
      <c r="H42" s="38"/>
      <c r="I42" s="114"/>
      <c r="J42" s="38"/>
      <c r="K42" s="41"/>
    </row>
    <row r="43" spans="2:11" s="1" customFormat="1" ht="6.95" customHeight="1">
      <c r="B43" s="37"/>
      <c r="C43" s="38"/>
      <c r="D43" s="38"/>
      <c r="E43" s="38"/>
      <c r="F43" s="38"/>
      <c r="G43" s="38"/>
      <c r="H43" s="38"/>
      <c r="I43" s="114"/>
      <c r="J43" s="38"/>
      <c r="K43" s="41"/>
    </row>
    <row r="44" spans="2:11" s="1" customFormat="1" ht="14.45" customHeight="1">
      <c r="B44" s="37"/>
      <c r="C44" s="33" t="s">
        <v>18</v>
      </c>
      <c r="D44" s="38"/>
      <c r="E44" s="38"/>
      <c r="F44" s="38"/>
      <c r="G44" s="38"/>
      <c r="H44" s="38"/>
      <c r="I44" s="114"/>
      <c r="J44" s="38"/>
      <c r="K44" s="41"/>
    </row>
    <row r="45" spans="2:11" s="1" customFormat="1" ht="16.5" customHeight="1">
      <c r="B45" s="37"/>
      <c r="C45" s="38"/>
      <c r="D45" s="38"/>
      <c r="E45" s="266" t="str">
        <f>E7</f>
        <v>VD Štěchovice - oprava provizorního hrazení PK</v>
      </c>
      <c r="F45" s="267"/>
      <c r="G45" s="267"/>
      <c r="H45" s="267"/>
      <c r="I45" s="114"/>
      <c r="J45" s="38"/>
      <c r="K45" s="41"/>
    </row>
    <row r="46" spans="2:11" s="1" customFormat="1" ht="14.45" customHeight="1">
      <c r="B46" s="37"/>
      <c r="C46" s="33" t="s">
        <v>94</v>
      </c>
      <c r="D46" s="38"/>
      <c r="E46" s="38"/>
      <c r="F46" s="38"/>
      <c r="G46" s="38"/>
      <c r="H46" s="38"/>
      <c r="I46" s="114"/>
      <c r="J46" s="38"/>
      <c r="K46" s="41"/>
    </row>
    <row r="47" spans="2:11" s="1" customFormat="1" ht="17.25" customHeight="1">
      <c r="B47" s="37"/>
      <c r="C47" s="38"/>
      <c r="D47" s="38"/>
      <c r="E47" s="268" t="str">
        <f>E9</f>
        <v>02 - VON</v>
      </c>
      <c r="F47" s="269"/>
      <c r="G47" s="269"/>
      <c r="H47" s="269"/>
      <c r="I47" s="114"/>
      <c r="J47" s="38"/>
      <c r="K47" s="41"/>
    </row>
    <row r="48" spans="2:11" s="1" customFormat="1" ht="6.95" customHeight="1">
      <c r="B48" s="37"/>
      <c r="C48" s="38"/>
      <c r="D48" s="38"/>
      <c r="E48" s="38"/>
      <c r="F48" s="38"/>
      <c r="G48" s="38"/>
      <c r="H48" s="38"/>
      <c r="I48" s="114"/>
      <c r="J48" s="38"/>
      <c r="K48" s="41"/>
    </row>
    <row r="49" spans="2:47" s="1" customFormat="1" ht="18" customHeight="1">
      <c r="B49" s="37"/>
      <c r="C49" s="33" t="s">
        <v>24</v>
      </c>
      <c r="D49" s="38"/>
      <c r="E49" s="38"/>
      <c r="F49" s="31" t="str">
        <f>F12</f>
        <v xml:space="preserve"> </v>
      </c>
      <c r="G49" s="38"/>
      <c r="H49" s="38"/>
      <c r="I49" s="115" t="s">
        <v>26</v>
      </c>
      <c r="J49" s="116" t="str">
        <f>IF(J12="","",J12)</f>
        <v>27.4.2019</v>
      </c>
      <c r="K49" s="41"/>
    </row>
    <row r="50" spans="2:47" s="1" customFormat="1" ht="6.95" customHeight="1">
      <c r="B50" s="37"/>
      <c r="C50" s="38"/>
      <c r="D50" s="38"/>
      <c r="E50" s="38"/>
      <c r="F50" s="38"/>
      <c r="G50" s="38"/>
      <c r="H50" s="38"/>
      <c r="I50" s="114"/>
      <c r="J50" s="38"/>
      <c r="K50" s="41"/>
    </row>
    <row r="51" spans="2:47" s="1" customFormat="1">
      <c r="B51" s="37"/>
      <c r="C51" s="33" t="s">
        <v>28</v>
      </c>
      <c r="D51" s="38"/>
      <c r="E51" s="38"/>
      <c r="F51" s="31" t="str">
        <f>E15</f>
        <v>Povodí Vltavy státní podnik</v>
      </c>
      <c r="G51" s="38"/>
      <c r="H51" s="38"/>
      <c r="I51" s="115" t="s">
        <v>35</v>
      </c>
      <c r="J51" s="255" t="str">
        <f>E21</f>
        <v>Milada Klimešová</v>
      </c>
      <c r="K51" s="41"/>
    </row>
    <row r="52" spans="2:47" s="1" customFormat="1" ht="14.45" customHeight="1">
      <c r="B52" s="37"/>
      <c r="C52" s="33" t="s">
        <v>33</v>
      </c>
      <c r="D52" s="38"/>
      <c r="E52" s="38"/>
      <c r="F52" s="31" t="str">
        <f>IF(E18="","",E18)</f>
        <v/>
      </c>
      <c r="G52" s="38"/>
      <c r="H52" s="38"/>
      <c r="I52" s="114"/>
      <c r="J52" s="270"/>
      <c r="K52" s="41"/>
    </row>
    <row r="53" spans="2:47" s="1" customFormat="1" ht="10.35" customHeight="1">
      <c r="B53" s="37"/>
      <c r="C53" s="38"/>
      <c r="D53" s="38"/>
      <c r="E53" s="38"/>
      <c r="F53" s="38"/>
      <c r="G53" s="38"/>
      <c r="H53" s="38"/>
      <c r="I53" s="114"/>
      <c r="J53" s="38"/>
      <c r="K53" s="41"/>
    </row>
    <row r="54" spans="2:47" s="1" customFormat="1" ht="29.25" customHeight="1">
      <c r="B54" s="37"/>
      <c r="C54" s="140" t="s">
        <v>97</v>
      </c>
      <c r="D54" s="128"/>
      <c r="E54" s="128"/>
      <c r="F54" s="128"/>
      <c r="G54" s="128"/>
      <c r="H54" s="128"/>
      <c r="I54" s="141"/>
      <c r="J54" s="142" t="s">
        <v>98</v>
      </c>
      <c r="K54" s="143"/>
    </row>
    <row r="55" spans="2:47" s="1" customFormat="1" ht="10.35" customHeight="1">
      <c r="B55" s="37"/>
      <c r="C55" s="38"/>
      <c r="D55" s="38"/>
      <c r="E55" s="38"/>
      <c r="F55" s="38"/>
      <c r="G55" s="38"/>
      <c r="H55" s="38"/>
      <c r="I55" s="114"/>
      <c r="J55" s="38"/>
      <c r="K55" s="41"/>
    </row>
    <row r="56" spans="2:47" s="1" customFormat="1" ht="29.25" customHeight="1">
      <c r="B56" s="37"/>
      <c r="C56" s="144" t="s">
        <v>99</v>
      </c>
      <c r="D56" s="38"/>
      <c r="E56" s="38"/>
      <c r="F56" s="38"/>
      <c r="G56" s="38"/>
      <c r="H56" s="38"/>
      <c r="I56" s="114"/>
      <c r="J56" s="124">
        <f>J81</f>
        <v>0</v>
      </c>
      <c r="K56" s="41"/>
      <c r="AU56" s="20" t="s">
        <v>100</v>
      </c>
    </row>
    <row r="57" spans="2:47" s="7" customFormat="1" ht="24.95" customHeight="1">
      <c r="B57" s="145"/>
      <c r="C57" s="146"/>
      <c r="D57" s="147" t="s">
        <v>235</v>
      </c>
      <c r="E57" s="148"/>
      <c r="F57" s="148"/>
      <c r="G57" s="148"/>
      <c r="H57" s="148"/>
      <c r="I57" s="149"/>
      <c r="J57" s="150">
        <f>J82</f>
        <v>0</v>
      </c>
      <c r="K57" s="151"/>
    </row>
    <row r="58" spans="2:47" s="8" customFormat="1" ht="19.899999999999999" customHeight="1">
      <c r="B58" s="152"/>
      <c r="C58" s="153"/>
      <c r="D58" s="154" t="s">
        <v>236</v>
      </c>
      <c r="E58" s="155"/>
      <c r="F58" s="155"/>
      <c r="G58" s="155"/>
      <c r="H58" s="155"/>
      <c r="I58" s="156"/>
      <c r="J58" s="157">
        <f>J83</f>
        <v>0</v>
      </c>
      <c r="K58" s="158"/>
    </row>
    <row r="59" spans="2:47" s="8" customFormat="1" ht="19.899999999999999" customHeight="1">
      <c r="B59" s="152"/>
      <c r="C59" s="153"/>
      <c r="D59" s="154" t="s">
        <v>237</v>
      </c>
      <c r="E59" s="155"/>
      <c r="F59" s="155"/>
      <c r="G59" s="155"/>
      <c r="H59" s="155"/>
      <c r="I59" s="156"/>
      <c r="J59" s="157">
        <f>J87</f>
        <v>0</v>
      </c>
      <c r="K59" s="158"/>
    </row>
    <row r="60" spans="2:47" s="8" customFormat="1" ht="19.899999999999999" customHeight="1">
      <c r="B60" s="152"/>
      <c r="C60" s="153"/>
      <c r="D60" s="154" t="s">
        <v>238</v>
      </c>
      <c r="E60" s="155"/>
      <c r="F60" s="155"/>
      <c r="G60" s="155"/>
      <c r="H60" s="155"/>
      <c r="I60" s="156"/>
      <c r="J60" s="157">
        <f>J90</f>
        <v>0</v>
      </c>
      <c r="K60" s="158"/>
    </row>
    <row r="61" spans="2:47" s="8" customFormat="1" ht="19.899999999999999" customHeight="1">
      <c r="B61" s="152"/>
      <c r="C61" s="153"/>
      <c r="D61" s="154" t="s">
        <v>239</v>
      </c>
      <c r="E61" s="155"/>
      <c r="F61" s="155"/>
      <c r="G61" s="155"/>
      <c r="H61" s="155"/>
      <c r="I61" s="156"/>
      <c r="J61" s="157">
        <f>J95</f>
        <v>0</v>
      </c>
      <c r="K61" s="158"/>
    </row>
    <row r="62" spans="2:47" s="1" customFormat="1" ht="21.75" customHeight="1">
      <c r="B62" s="37"/>
      <c r="C62" s="38"/>
      <c r="D62" s="38"/>
      <c r="E62" s="38"/>
      <c r="F62" s="38"/>
      <c r="G62" s="38"/>
      <c r="H62" s="38"/>
      <c r="I62" s="114"/>
      <c r="J62" s="38"/>
      <c r="K62" s="41"/>
    </row>
    <row r="63" spans="2:47" s="1" customFormat="1" ht="6.95" customHeight="1">
      <c r="B63" s="52"/>
      <c r="C63" s="53"/>
      <c r="D63" s="53"/>
      <c r="E63" s="53"/>
      <c r="F63" s="53"/>
      <c r="G63" s="53"/>
      <c r="H63" s="53"/>
      <c r="I63" s="135"/>
      <c r="J63" s="53"/>
      <c r="K63" s="54"/>
    </row>
    <row r="67" spans="2:20" s="1" customFormat="1" ht="6.95" customHeight="1">
      <c r="B67" s="55"/>
      <c r="C67" s="56"/>
      <c r="D67" s="56"/>
      <c r="E67" s="56"/>
      <c r="F67" s="56"/>
      <c r="G67" s="56"/>
      <c r="H67" s="56"/>
      <c r="I67" s="138"/>
      <c r="J67" s="56"/>
      <c r="K67" s="56"/>
      <c r="L67" s="57"/>
    </row>
    <row r="68" spans="2:20" s="1" customFormat="1" ht="36.950000000000003" customHeight="1">
      <c r="B68" s="37"/>
      <c r="C68" s="58" t="s">
        <v>104</v>
      </c>
      <c r="D68" s="59"/>
      <c r="E68" s="59"/>
      <c r="F68" s="59"/>
      <c r="G68" s="59"/>
      <c r="H68" s="59"/>
      <c r="I68" s="159"/>
      <c r="J68" s="59"/>
      <c r="K68" s="59"/>
      <c r="L68" s="57"/>
    </row>
    <row r="69" spans="2:20" s="1" customFormat="1" ht="6.95" customHeight="1">
      <c r="B69" s="37"/>
      <c r="C69" s="59"/>
      <c r="D69" s="59"/>
      <c r="E69" s="59"/>
      <c r="F69" s="59"/>
      <c r="G69" s="59"/>
      <c r="H69" s="59"/>
      <c r="I69" s="159"/>
      <c r="J69" s="59"/>
      <c r="K69" s="59"/>
      <c r="L69" s="57"/>
    </row>
    <row r="70" spans="2:20" s="1" customFormat="1" ht="14.45" customHeight="1">
      <c r="B70" s="37"/>
      <c r="C70" s="61" t="s">
        <v>18</v>
      </c>
      <c r="D70" s="59"/>
      <c r="E70" s="59"/>
      <c r="F70" s="59"/>
      <c r="G70" s="59"/>
      <c r="H70" s="59"/>
      <c r="I70" s="159"/>
      <c r="J70" s="59"/>
      <c r="K70" s="59"/>
      <c r="L70" s="57"/>
    </row>
    <row r="71" spans="2:20" s="1" customFormat="1" ht="16.5" customHeight="1">
      <c r="B71" s="37"/>
      <c r="C71" s="59"/>
      <c r="D71" s="59"/>
      <c r="E71" s="271" t="str">
        <f>E7</f>
        <v>VD Štěchovice - oprava provizorního hrazení PK</v>
      </c>
      <c r="F71" s="272"/>
      <c r="G71" s="272"/>
      <c r="H71" s="272"/>
      <c r="I71" s="159"/>
      <c r="J71" s="59"/>
      <c r="K71" s="59"/>
      <c r="L71" s="57"/>
    </row>
    <row r="72" spans="2:20" s="1" customFormat="1" ht="14.45" customHeight="1">
      <c r="B72" s="37"/>
      <c r="C72" s="61" t="s">
        <v>94</v>
      </c>
      <c r="D72" s="59"/>
      <c r="E72" s="59"/>
      <c r="F72" s="59"/>
      <c r="G72" s="59"/>
      <c r="H72" s="59"/>
      <c r="I72" s="159"/>
      <c r="J72" s="59"/>
      <c r="K72" s="59"/>
      <c r="L72" s="57"/>
    </row>
    <row r="73" spans="2:20" s="1" customFormat="1" ht="17.25" customHeight="1">
      <c r="B73" s="37"/>
      <c r="C73" s="59"/>
      <c r="D73" s="59"/>
      <c r="E73" s="262" t="str">
        <f>E9</f>
        <v>02 - VON</v>
      </c>
      <c r="F73" s="273"/>
      <c r="G73" s="273"/>
      <c r="H73" s="273"/>
      <c r="I73" s="159"/>
      <c r="J73" s="59"/>
      <c r="K73" s="59"/>
      <c r="L73" s="57"/>
    </row>
    <row r="74" spans="2:20" s="1" customFormat="1" ht="6.95" customHeight="1">
      <c r="B74" s="37"/>
      <c r="C74" s="59"/>
      <c r="D74" s="59"/>
      <c r="E74" s="59"/>
      <c r="F74" s="59"/>
      <c r="G74" s="59"/>
      <c r="H74" s="59"/>
      <c r="I74" s="159"/>
      <c r="J74" s="59"/>
      <c r="K74" s="59"/>
      <c r="L74" s="57"/>
    </row>
    <row r="75" spans="2:20" s="1" customFormat="1" ht="18" customHeight="1">
      <c r="B75" s="37"/>
      <c r="C75" s="61" t="s">
        <v>24</v>
      </c>
      <c r="D75" s="59"/>
      <c r="E75" s="59"/>
      <c r="F75" s="160" t="str">
        <f>F12</f>
        <v xml:space="preserve"> </v>
      </c>
      <c r="G75" s="59"/>
      <c r="H75" s="59"/>
      <c r="I75" s="161" t="s">
        <v>26</v>
      </c>
      <c r="J75" s="69" t="str">
        <f>IF(J12="","",J12)</f>
        <v>27.4.2019</v>
      </c>
      <c r="K75" s="59"/>
      <c r="L75" s="57"/>
    </row>
    <row r="76" spans="2:20" s="1" customFormat="1" ht="6.95" customHeight="1">
      <c r="B76" s="37"/>
      <c r="C76" s="59"/>
      <c r="D76" s="59"/>
      <c r="E76" s="59"/>
      <c r="F76" s="59"/>
      <c r="G76" s="59"/>
      <c r="H76" s="59"/>
      <c r="I76" s="159"/>
      <c r="J76" s="59"/>
      <c r="K76" s="59"/>
      <c r="L76" s="57"/>
    </row>
    <row r="77" spans="2:20" s="1" customFormat="1">
      <c r="B77" s="37"/>
      <c r="C77" s="61" t="s">
        <v>28</v>
      </c>
      <c r="D77" s="59"/>
      <c r="E77" s="59"/>
      <c r="F77" s="160" t="str">
        <f>E15</f>
        <v>Povodí Vltavy státní podnik</v>
      </c>
      <c r="G77" s="59"/>
      <c r="H77" s="59"/>
      <c r="I77" s="161" t="s">
        <v>35</v>
      </c>
      <c r="J77" s="160" t="str">
        <f>E21</f>
        <v>Milada Klimešová</v>
      </c>
      <c r="K77" s="59"/>
      <c r="L77" s="57"/>
    </row>
    <row r="78" spans="2:20" s="1" customFormat="1" ht="14.45" customHeight="1">
      <c r="B78" s="37"/>
      <c r="C78" s="61" t="s">
        <v>33</v>
      </c>
      <c r="D78" s="59"/>
      <c r="E78" s="59"/>
      <c r="F78" s="160" t="str">
        <f>IF(E18="","",E18)</f>
        <v/>
      </c>
      <c r="G78" s="59"/>
      <c r="H78" s="59"/>
      <c r="I78" s="159"/>
      <c r="J78" s="59"/>
      <c r="K78" s="59"/>
      <c r="L78" s="57"/>
    </row>
    <row r="79" spans="2:20" s="1" customFormat="1" ht="10.35" customHeight="1">
      <c r="B79" s="37"/>
      <c r="C79" s="59"/>
      <c r="D79" s="59"/>
      <c r="E79" s="59"/>
      <c r="F79" s="59"/>
      <c r="G79" s="59"/>
      <c r="H79" s="59"/>
      <c r="I79" s="159"/>
      <c r="J79" s="59"/>
      <c r="K79" s="59"/>
      <c r="L79" s="57"/>
    </row>
    <row r="80" spans="2:20" s="9" customFormat="1" ht="29.25" customHeight="1">
      <c r="B80" s="162"/>
      <c r="C80" s="163" t="s">
        <v>105</v>
      </c>
      <c r="D80" s="164" t="s">
        <v>59</v>
      </c>
      <c r="E80" s="164" t="s">
        <v>55</v>
      </c>
      <c r="F80" s="164" t="s">
        <v>106</v>
      </c>
      <c r="G80" s="164" t="s">
        <v>107</v>
      </c>
      <c r="H80" s="164" t="s">
        <v>108</v>
      </c>
      <c r="I80" s="165" t="s">
        <v>109</v>
      </c>
      <c r="J80" s="164" t="s">
        <v>98</v>
      </c>
      <c r="K80" s="166" t="s">
        <v>110</v>
      </c>
      <c r="L80" s="167"/>
      <c r="M80" s="77" t="s">
        <v>111</v>
      </c>
      <c r="N80" s="78" t="s">
        <v>44</v>
      </c>
      <c r="O80" s="78" t="s">
        <v>112</v>
      </c>
      <c r="P80" s="78" t="s">
        <v>113</v>
      </c>
      <c r="Q80" s="78" t="s">
        <v>114</v>
      </c>
      <c r="R80" s="78" t="s">
        <v>115</v>
      </c>
      <c r="S80" s="78" t="s">
        <v>116</v>
      </c>
      <c r="T80" s="79" t="s">
        <v>117</v>
      </c>
    </row>
    <row r="81" spans="2:65" s="1" customFormat="1" ht="29.25" customHeight="1">
      <c r="B81" s="37"/>
      <c r="C81" s="83" t="s">
        <v>99</v>
      </c>
      <c r="D81" s="59"/>
      <c r="E81" s="59"/>
      <c r="F81" s="59"/>
      <c r="G81" s="59"/>
      <c r="H81" s="59"/>
      <c r="I81" s="159"/>
      <c r="J81" s="168">
        <f>BK81</f>
        <v>0</v>
      </c>
      <c r="K81" s="59"/>
      <c r="L81" s="57"/>
      <c r="M81" s="80"/>
      <c r="N81" s="81"/>
      <c r="O81" s="81"/>
      <c r="P81" s="169">
        <f>P82</f>
        <v>0</v>
      </c>
      <c r="Q81" s="81"/>
      <c r="R81" s="169">
        <f>R82</f>
        <v>0</v>
      </c>
      <c r="S81" s="81"/>
      <c r="T81" s="170">
        <f>T82</f>
        <v>0</v>
      </c>
      <c r="AT81" s="20" t="s">
        <v>73</v>
      </c>
      <c r="AU81" s="20" t="s">
        <v>100</v>
      </c>
      <c r="BK81" s="171">
        <f>BK82</f>
        <v>0</v>
      </c>
    </row>
    <row r="82" spans="2:65" s="10" customFormat="1" ht="37.35" customHeight="1">
      <c r="B82" s="172"/>
      <c r="C82" s="173"/>
      <c r="D82" s="174" t="s">
        <v>73</v>
      </c>
      <c r="E82" s="175" t="s">
        <v>240</v>
      </c>
      <c r="F82" s="175" t="s">
        <v>241</v>
      </c>
      <c r="G82" s="173"/>
      <c r="H82" s="173"/>
      <c r="I82" s="176"/>
      <c r="J82" s="177">
        <f>BK82</f>
        <v>0</v>
      </c>
      <c r="K82" s="173"/>
      <c r="L82" s="178"/>
      <c r="M82" s="179"/>
      <c r="N82" s="180"/>
      <c r="O82" s="180"/>
      <c r="P82" s="181">
        <f>P83+P87+P90+P95</f>
        <v>0</v>
      </c>
      <c r="Q82" s="180"/>
      <c r="R82" s="181">
        <f>R83+R87+R90+R95</f>
        <v>0</v>
      </c>
      <c r="S82" s="180"/>
      <c r="T82" s="182">
        <f>T83+T87+T90+T95</f>
        <v>0</v>
      </c>
      <c r="AR82" s="183" t="s">
        <v>151</v>
      </c>
      <c r="AT82" s="184" t="s">
        <v>73</v>
      </c>
      <c r="AU82" s="184" t="s">
        <v>74</v>
      </c>
      <c r="AY82" s="183" t="s">
        <v>120</v>
      </c>
      <c r="BK82" s="185">
        <f>BK83+BK87+BK90+BK95</f>
        <v>0</v>
      </c>
    </row>
    <row r="83" spans="2:65" s="10" customFormat="1" ht="19.899999999999999" customHeight="1">
      <c r="B83" s="172"/>
      <c r="C83" s="173"/>
      <c r="D83" s="174" t="s">
        <v>73</v>
      </c>
      <c r="E83" s="202" t="s">
        <v>242</v>
      </c>
      <c r="F83" s="202" t="s">
        <v>243</v>
      </c>
      <c r="G83" s="173"/>
      <c r="H83" s="173"/>
      <c r="I83" s="176"/>
      <c r="J83" s="203">
        <f>BK83</f>
        <v>0</v>
      </c>
      <c r="K83" s="173"/>
      <c r="L83" s="178"/>
      <c r="M83" s="179"/>
      <c r="N83" s="180"/>
      <c r="O83" s="180"/>
      <c r="P83" s="181">
        <f>SUM(P84:P86)</f>
        <v>0</v>
      </c>
      <c r="Q83" s="180"/>
      <c r="R83" s="181">
        <f>SUM(R84:R86)</f>
        <v>0</v>
      </c>
      <c r="S83" s="180"/>
      <c r="T83" s="182">
        <f>SUM(T84:T86)</f>
        <v>0</v>
      </c>
      <c r="AR83" s="183" t="s">
        <v>151</v>
      </c>
      <c r="AT83" s="184" t="s">
        <v>73</v>
      </c>
      <c r="AU83" s="184" t="s">
        <v>82</v>
      </c>
      <c r="AY83" s="183" t="s">
        <v>120</v>
      </c>
      <c r="BK83" s="185">
        <f>SUM(BK84:BK86)</f>
        <v>0</v>
      </c>
    </row>
    <row r="84" spans="2:65" s="1" customFormat="1" ht="16.5" customHeight="1">
      <c r="B84" s="37"/>
      <c r="C84" s="186" t="s">
        <v>82</v>
      </c>
      <c r="D84" s="186" t="s">
        <v>121</v>
      </c>
      <c r="E84" s="187" t="s">
        <v>244</v>
      </c>
      <c r="F84" s="188" t="s">
        <v>245</v>
      </c>
      <c r="G84" s="189" t="s">
        <v>124</v>
      </c>
      <c r="H84" s="190">
        <v>1</v>
      </c>
      <c r="I84" s="191"/>
      <c r="J84" s="192">
        <f>ROUND(I84*H84,2)</f>
        <v>0</v>
      </c>
      <c r="K84" s="188" t="s">
        <v>23</v>
      </c>
      <c r="L84" s="57"/>
      <c r="M84" s="193" t="s">
        <v>23</v>
      </c>
      <c r="N84" s="194" t="s">
        <v>45</v>
      </c>
      <c r="O84" s="38"/>
      <c r="P84" s="195">
        <f>O84*H84</f>
        <v>0</v>
      </c>
      <c r="Q84" s="195">
        <v>0</v>
      </c>
      <c r="R84" s="195">
        <f>Q84*H84</f>
        <v>0</v>
      </c>
      <c r="S84" s="195">
        <v>0</v>
      </c>
      <c r="T84" s="196">
        <f>S84*H84</f>
        <v>0</v>
      </c>
      <c r="AR84" s="20" t="s">
        <v>246</v>
      </c>
      <c r="AT84" s="20" t="s">
        <v>121</v>
      </c>
      <c r="AU84" s="20" t="s">
        <v>84</v>
      </c>
      <c r="AY84" s="20" t="s">
        <v>120</v>
      </c>
      <c r="BE84" s="197">
        <f>IF(N84="základní",J84,0)</f>
        <v>0</v>
      </c>
      <c r="BF84" s="197">
        <f>IF(N84="snížená",J84,0)</f>
        <v>0</v>
      </c>
      <c r="BG84" s="197">
        <f>IF(N84="zákl. přenesená",J84,0)</f>
        <v>0</v>
      </c>
      <c r="BH84" s="197">
        <f>IF(N84="sníž. přenesená",J84,0)</f>
        <v>0</v>
      </c>
      <c r="BI84" s="197">
        <f>IF(N84="nulová",J84,0)</f>
        <v>0</v>
      </c>
      <c r="BJ84" s="20" t="s">
        <v>82</v>
      </c>
      <c r="BK84" s="197">
        <f>ROUND(I84*H84,2)</f>
        <v>0</v>
      </c>
      <c r="BL84" s="20" t="s">
        <v>246</v>
      </c>
      <c r="BM84" s="20" t="s">
        <v>247</v>
      </c>
    </row>
    <row r="85" spans="2:65" s="1" customFormat="1" ht="27">
      <c r="B85" s="37"/>
      <c r="C85" s="59"/>
      <c r="D85" s="198" t="s">
        <v>126</v>
      </c>
      <c r="E85" s="59"/>
      <c r="F85" s="199" t="s">
        <v>248</v>
      </c>
      <c r="G85" s="59"/>
      <c r="H85" s="59"/>
      <c r="I85" s="159"/>
      <c r="J85" s="59"/>
      <c r="K85" s="59"/>
      <c r="L85" s="57"/>
      <c r="M85" s="200"/>
      <c r="N85" s="38"/>
      <c r="O85" s="38"/>
      <c r="P85" s="38"/>
      <c r="Q85" s="38"/>
      <c r="R85" s="38"/>
      <c r="S85" s="38"/>
      <c r="T85" s="74"/>
      <c r="AT85" s="20" t="s">
        <v>126</v>
      </c>
      <c r="AU85" s="20" t="s">
        <v>84</v>
      </c>
    </row>
    <row r="86" spans="2:65" s="1" customFormat="1" ht="40.5">
      <c r="B86" s="37"/>
      <c r="C86" s="59"/>
      <c r="D86" s="198" t="s">
        <v>128</v>
      </c>
      <c r="E86" s="59"/>
      <c r="F86" s="201" t="s">
        <v>249</v>
      </c>
      <c r="G86" s="59"/>
      <c r="H86" s="59"/>
      <c r="I86" s="159"/>
      <c r="J86" s="59"/>
      <c r="K86" s="59"/>
      <c r="L86" s="57"/>
      <c r="M86" s="200"/>
      <c r="N86" s="38"/>
      <c r="O86" s="38"/>
      <c r="P86" s="38"/>
      <c r="Q86" s="38"/>
      <c r="R86" s="38"/>
      <c r="S86" s="38"/>
      <c r="T86" s="74"/>
      <c r="AT86" s="20" t="s">
        <v>128</v>
      </c>
      <c r="AU86" s="20" t="s">
        <v>84</v>
      </c>
    </row>
    <row r="87" spans="2:65" s="10" customFormat="1" ht="29.85" customHeight="1">
      <c r="B87" s="172"/>
      <c r="C87" s="173"/>
      <c r="D87" s="174" t="s">
        <v>73</v>
      </c>
      <c r="E87" s="202" t="s">
        <v>250</v>
      </c>
      <c r="F87" s="202" t="s">
        <v>251</v>
      </c>
      <c r="G87" s="173"/>
      <c r="H87" s="173"/>
      <c r="I87" s="176"/>
      <c r="J87" s="203">
        <f>BK87</f>
        <v>0</v>
      </c>
      <c r="K87" s="173"/>
      <c r="L87" s="178"/>
      <c r="M87" s="179"/>
      <c r="N87" s="180"/>
      <c r="O87" s="180"/>
      <c r="P87" s="181">
        <f>SUM(P88:P89)</f>
        <v>0</v>
      </c>
      <c r="Q87" s="180"/>
      <c r="R87" s="181">
        <f>SUM(R88:R89)</f>
        <v>0</v>
      </c>
      <c r="S87" s="180"/>
      <c r="T87" s="182">
        <f>SUM(T88:T89)</f>
        <v>0</v>
      </c>
      <c r="AR87" s="183" t="s">
        <v>151</v>
      </c>
      <c r="AT87" s="184" t="s">
        <v>73</v>
      </c>
      <c r="AU87" s="184" t="s">
        <v>82</v>
      </c>
      <c r="AY87" s="183" t="s">
        <v>120</v>
      </c>
      <c r="BK87" s="185">
        <f>SUM(BK88:BK89)</f>
        <v>0</v>
      </c>
    </row>
    <row r="88" spans="2:65" s="1" customFormat="1" ht="16.5" customHeight="1">
      <c r="B88" s="37"/>
      <c r="C88" s="186" t="s">
        <v>84</v>
      </c>
      <c r="D88" s="186" t="s">
        <v>121</v>
      </c>
      <c r="E88" s="187" t="s">
        <v>252</v>
      </c>
      <c r="F88" s="188" t="s">
        <v>251</v>
      </c>
      <c r="G88" s="189" t="s">
        <v>124</v>
      </c>
      <c r="H88" s="190">
        <v>1</v>
      </c>
      <c r="I88" s="191"/>
      <c r="J88" s="192">
        <f>ROUND(I88*H88,2)</f>
        <v>0</v>
      </c>
      <c r="K88" s="188" t="s">
        <v>23</v>
      </c>
      <c r="L88" s="57"/>
      <c r="M88" s="193" t="s">
        <v>23</v>
      </c>
      <c r="N88" s="194" t="s">
        <v>45</v>
      </c>
      <c r="O88" s="38"/>
      <c r="P88" s="195">
        <f>O88*H88</f>
        <v>0</v>
      </c>
      <c r="Q88" s="195">
        <v>0</v>
      </c>
      <c r="R88" s="195">
        <f>Q88*H88</f>
        <v>0</v>
      </c>
      <c r="S88" s="195">
        <v>0</v>
      </c>
      <c r="T88" s="196">
        <f>S88*H88</f>
        <v>0</v>
      </c>
      <c r="AR88" s="20" t="s">
        <v>246</v>
      </c>
      <c r="AT88" s="20" t="s">
        <v>121</v>
      </c>
      <c r="AU88" s="20" t="s">
        <v>84</v>
      </c>
      <c r="AY88" s="20" t="s">
        <v>120</v>
      </c>
      <c r="BE88" s="197">
        <f>IF(N88="základní",J88,0)</f>
        <v>0</v>
      </c>
      <c r="BF88" s="197">
        <f>IF(N88="snížená",J88,0)</f>
        <v>0</v>
      </c>
      <c r="BG88" s="197">
        <f>IF(N88="zákl. přenesená",J88,0)</f>
        <v>0</v>
      </c>
      <c r="BH88" s="197">
        <f>IF(N88="sníž. přenesená",J88,0)</f>
        <v>0</v>
      </c>
      <c r="BI88" s="197">
        <f>IF(N88="nulová",J88,0)</f>
        <v>0</v>
      </c>
      <c r="BJ88" s="20" t="s">
        <v>82</v>
      </c>
      <c r="BK88" s="197">
        <f>ROUND(I88*H88,2)</f>
        <v>0</v>
      </c>
      <c r="BL88" s="20" t="s">
        <v>246</v>
      </c>
      <c r="BM88" s="20" t="s">
        <v>253</v>
      </c>
    </row>
    <row r="89" spans="2:65" s="1" customFormat="1" ht="40.5">
      <c r="B89" s="37"/>
      <c r="C89" s="59"/>
      <c r="D89" s="198" t="s">
        <v>126</v>
      </c>
      <c r="E89" s="59"/>
      <c r="F89" s="199" t="s">
        <v>254</v>
      </c>
      <c r="G89" s="59"/>
      <c r="H89" s="59"/>
      <c r="I89" s="159"/>
      <c r="J89" s="59"/>
      <c r="K89" s="59"/>
      <c r="L89" s="57"/>
      <c r="M89" s="200"/>
      <c r="N89" s="38"/>
      <c r="O89" s="38"/>
      <c r="P89" s="38"/>
      <c r="Q89" s="38"/>
      <c r="R89" s="38"/>
      <c r="S89" s="38"/>
      <c r="T89" s="74"/>
      <c r="AT89" s="20" t="s">
        <v>126</v>
      </c>
      <c r="AU89" s="20" t="s">
        <v>84</v>
      </c>
    </row>
    <row r="90" spans="2:65" s="10" customFormat="1" ht="29.85" customHeight="1">
      <c r="B90" s="172"/>
      <c r="C90" s="173"/>
      <c r="D90" s="174" t="s">
        <v>73</v>
      </c>
      <c r="E90" s="202" t="s">
        <v>255</v>
      </c>
      <c r="F90" s="202" t="s">
        <v>256</v>
      </c>
      <c r="G90" s="173"/>
      <c r="H90" s="173"/>
      <c r="I90" s="176"/>
      <c r="J90" s="203">
        <f>BK90</f>
        <v>0</v>
      </c>
      <c r="K90" s="173"/>
      <c r="L90" s="178"/>
      <c r="M90" s="179"/>
      <c r="N90" s="180"/>
      <c r="O90" s="180"/>
      <c r="P90" s="181">
        <f>SUM(P91:P94)</f>
        <v>0</v>
      </c>
      <c r="Q90" s="180"/>
      <c r="R90" s="181">
        <f>SUM(R91:R94)</f>
        <v>0</v>
      </c>
      <c r="S90" s="180"/>
      <c r="T90" s="182">
        <f>SUM(T91:T94)</f>
        <v>0</v>
      </c>
      <c r="AR90" s="183" t="s">
        <v>151</v>
      </c>
      <c r="AT90" s="184" t="s">
        <v>73</v>
      </c>
      <c r="AU90" s="184" t="s">
        <v>82</v>
      </c>
      <c r="AY90" s="183" t="s">
        <v>120</v>
      </c>
      <c r="BK90" s="185">
        <f>SUM(BK91:BK94)</f>
        <v>0</v>
      </c>
    </row>
    <row r="91" spans="2:65" s="1" customFormat="1" ht="16.5" customHeight="1">
      <c r="B91" s="37"/>
      <c r="C91" s="186" t="s">
        <v>137</v>
      </c>
      <c r="D91" s="186" t="s">
        <v>121</v>
      </c>
      <c r="E91" s="187" t="s">
        <v>257</v>
      </c>
      <c r="F91" s="188" t="s">
        <v>258</v>
      </c>
      <c r="G91" s="189" t="s">
        <v>124</v>
      </c>
      <c r="H91" s="190">
        <v>1</v>
      </c>
      <c r="I91" s="191"/>
      <c r="J91" s="192">
        <f>ROUND(I91*H91,2)</f>
        <v>0</v>
      </c>
      <c r="K91" s="188" t="s">
        <v>23</v>
      </c>
      <c r="L91" s="57"/>
      <c r="M91" s="193" t="s">
        <v>23</v>
      </c>
      <c r="N91" s="194" t="s">
        <v>45</v>
      </c>
      <c r="O91" s="38"/>
      <c r="P91" s="195">
        <f>O91*H91</f>
        <v>0</v>
      </c>
      <c r="Q91" s="195">
        <v>0</v>
      </c>
      <c r="R91" s="195">
        <f>Q91*H91</f>
        <v>0</v>
      </c>
      <c r="S91" s="195">
        <v>0</v>
      </c>
      <c r="T91" s="196">
        <f>S91*H91</f>
        <v>0</v>
      </c>
      <c r="AR91" s="20" t="s">
        <v>246</v>
      </c>
      <c r="AT91" s="20" t="s">
        <v>121</v>
      </c>
      <c r="AU91" s="20" t="s">
        <v>84</v>
      </c>
      <c r="AY91" s="20" t="s">
        <v>120</v>
      </c>
      <c r="BE91" s="197">
        <f>IF(N91="základní",J91,0)</f>
        <v>0</v>
      </c>
      <c r="BF91" s="197">
        <f>IF(N91="snížená",J91,0)</f>
        <v>0</v>
      </c>
      <c r="BG91" s="197">
        <f>IF(N91="zákl. přenesená",J91,0)</f>
        <v>0</v>
      </c>
      <c r="BH91" s="197">
        <f>IF(N91="sníž. přenesená",J91,0)</f>
        <v>0</v>
      </c>
      <c r="BI91" s="197">
        <f>IF(N91="nulová",J91,0)</f>
        <v>0</v>
      </c>
      <c r="BJ91" s="20" t="s">
        <v>82</v>
      </c>
      <c r="BK91" s="197">
        <f>ROUND(I91*H91,2)</f>
        <v>0</v>
      </c>
      <c r="BL91" s="20" t="s">
        <v>246</v>
      </c>
      <c r="BM91" s="20" t="s">
        <v>259</v>
      </c>
    </row>
    <row r="92" spans="2:65" s="1" customFormat="1" ht="40.5">
      <c r="B92" s="37"/>
      <c r="C92" s="59"/>
      <c r="D92" s="198" t="s">
        <v>126</v>
      </c>
      <c r="E92" s="59"/>
      <c r="F92" s="199" t="s">
        <v>260</v>
      </c>
      <c r="G92" s="59"/>
      <c r="H92" s="59"/>
      <c r="I92" s="159"/>
      <c r="J92" s="59"/>
      <c r="K92" s="59"/>
      <c r="L92" s="57"/>
      <c r="M92" s="200"/>
      <c r="N92" s="38"/>
      <c r="O92" s="38"/>
      <c r="P92" s="38"/>
      <c r="Q92" s="38"/>
      <c r="R92" s="38"/>
      <c r="S92" s="38"/>
      <c r="T92" s="74"/>
      <c r="AT92" s="20" t="s">
        <v>126</v>
      </c>
      <c r="AU92" s="20" t="s">
        <v>84</v>
      </c>
    </row>
    <row r="93" spans="2:65" s="1" customFormat="1" ht="16.5" customHeight="1">
      <c r="B93" s="37"/>
      <c r="C93" s="186" t="s">
        <v>145</v>
      </c>
      <c r="D93" s="186" t="s">
        <v>121</v>
      </c>
      <c r="E93" s="187" t="s">
        <v>261</v>
      </c>
      <c r="F93" s="188" t="s">
        <v>262</v>
      </c>
      <c r="G93" s="189" t="s">
        <v>124</v>
      </c>
      <c r="H93" s="190">
        <v>1</v>
      </c>
      <c r="I93" s="191"/>
      <c r="J93" s="192">
        <f>ROUND(I93*H93,2)</f>
        <v>0</v>
      </c>
      <c r="K93" s="188" t="s">
        <v>23</v>
      </c>
      <c r="L93" s="57"/>
      <c r="M93" s="193" t="s">
        <v>23</v>
      </c>
      <c r="N93" s="194" t="s">
        <v>45</v>
      </c>
      <c r="O93" s="38"/>
      <c r="P93" s="195">
        <f>O93*H93</f>
        <v>0</v>
      </c>
      <c r="Q93" s="195">
        <v>0</v>
      </c>
      <c r="R93" s="195">
        <f>Q93*H93</f>
        <v>0</v>
      </c>
      <c r="S93" s="195">
        <v>0</v>
      </c>
      <c r="T93" s="196">
        <f>S93*H93</f>
        <v>0</v>
      </c>
      <c r="AR93" s="20" t="s">
        <v>246</v>
      </c>
      <c r="AT93" s="20" t="s">
        <v>121</v>
      </c>
      <c r="AU93" s="20" t="s">
        <v>84</v>
      </c>
      <c r="AY93" s="20" t="s">
        <v>120</v>
      </c>
      <c r="BE93" s="197">
        <f>IF(N93="základní",J93,0)</f>
        <v>0</v>
      </c>
      <c r="BF93" s="197">
        <f>IF(N93="snížená",J93,0)</f>
        <v>0</v>
      </c>
      <c r="BG93" s="197">
        <f>IF(N93="zákl. přenesená",J93,0)</f>
        <v>0</v>
      </c>
      <c r="BH93" s="197">
        <f>IF(N93="sníž. přenesená",J93,0)</f>
        <v>0</v>
      </c>
      <c r="BI93" s="197">
        <f>IF(N93="nulová",J93,0)</f>
        <v>0</v>
      </c>
      <c r="BJ93" s="20" t="s">
        <v>82</v>
      </c>
      <c r="BK93" s="197">
        <f>ROUND(I93*H93,2)</f>
        <v>0</v>
      </c>
      <c r="BL93" s="20" t="s">
        <v>246</v>
      </c>
      <c r="BM93" s="20" t="s">
        <v>263</v>
      </c>
    </row>
    <row r="94" spans="2:65" s="1" customFormat="1" ht="13.5">
      <c r="B94" s="37"/>
      <c r="C94" s="59"/>
      <c r="D94" s="198" t="s">
        <v>126</v>
      </c>
      <c r="E94" s="59"/>
      <c r="F94" s="199" t="s">
        <v>264</v>
      </c>
      <c r="G94" s="59"/>
      <c r="H94" s="59"/>
      <c r="I94" s="159"/>
      <c r="J94" s="59"/>
      <c r="K94" s="59"/>
      <c r="L94" s="57"/>
      <c r="M94" s="200"/>
      <c r="N94" s="38"/>
      <c r="O94" s="38"/>
      <c r="P94" s="38"/>
      <c r="Q94" s="38"/>
      <c r="R94" s="38"/>
      <c r="S94" s="38"/>
      <c r="T94" s="74"/>
      <c r="AT94" s="20" t="s">
        <v>126</v>
      </c>
      <c r="AU94" s="20" t="s">
        <v>84</v>
      </c>
    </row>
    <row r="95" spans="2:65" s="10" customFormat="1" ht="29.85" customHeight="1">
      <c r="B95" s="172"/>
      <c r="C95" s="173"/>
      <c r="D95" s="174" t="s">
        <v>73</v>
      </c>
      <c r="E95" s="202" t="s">
        <v>265</v>
      </c>
      <c r="F95" s="202" t="s">
        <v>266</v>
      </c>
      <c r="G95" s="173"/>
      <c r="H95" s="173"/>
      <c r="I95" s="176"/>
      <c r="J95" s="203">
        <f>BK95</f>
        <v>0</v>
      </c>
      <c r="K95" s="173"/>
      <c r="L95" s="178"/>
      <c r="M95" s="179"/>
      <c r="N95" s="180"/>
      <c r="O95" s="180"/>
      <c r="P95" s="181">
        <f>SUM(P96:P98)</f>
        <v>0</v>
      </c>
      <c r="Q95" s="180"/>
      <c r="R95" s="181">
        <f>SUM(R96:R98)</f>
        <v>0</v>
      </c>
      <c r="S95" s="180"/>
      <c r="T95" s="182">
        <f>SUM(T96:T98)</f>
        <v>0</v>
      </c>
      <c r="AR95" s="183" t="s">
        <v>151</v>
      </c>
      <c r="AT95" s="184" t="s">
        <v>73</v>
      </c>
      <c r="AU95" s="184" t="s">
        <v>82</v>
      </c>
      <c r="AY95" s="183" t="s">
        <v>120</v>
      </c>
      <c r="BK95" s="185">
        <f>SUM(BK96:BK98)</f>
        <v>0</v>
      </c>
    </row>
    <row r="96" spans="2:65" s="1" customFormat="1" ht="16.5" customHeight="1">
      <c r="B96" s="37"/>
      <c r="C96" s="186" t="s">
        <v>151</v>
      </c>
      <c r="D96" s="186" t="s">
        <v>121</v>
      </c>
      <c r="E96" s="187" t="s">
        <v>267</v>
      </c>
      <c r="F96" s="188" t="s">
        <v>268</v>
      </c>
      <c r="G96" s="189" t="s">
        <v>124</v>
      </c>
      <c r="H96" s="190">
        <v>1</v>
      </c>
      <c r="I96" s="191"/>
      <c r="J96" s="192">
        <f>ROUND(I96*H96,2)</f>
        <v>0</v>
      </c>
      <c r="K96" s="188" t="s">
        <v>23</v>
      </c>
      <c r="L96" s="57"/>
      <c r="M96" s="193" t="s">
        <v>23</v>
      </c>
      <c r="N96" s="194" t="s">
        <v>45</v>
      </c>
      <c r="O96" s="38"/>
      <c r="P96" s="195">
        <f>O96*H96</f>
        <v>0</v>
      </c>
      <c r="Q96" s="195">
        <v>0</v>
      </c>
      <c r="R96" s="195">
        <f>Q96*H96</f>
        <v>0</v>
      </c>
      <c r="S96" s="195">
        <v>0</v>
      </c>
      <c r="T96" s="196">
        <f>S96*H96</f>
        <v>0</v>
      </c>
      <c r="AR96" s="20" t="s">
        <v>246</v>
      </c>
      <c r="AT96" s="20" t="s">
        <v>121</v>
      </c>
      <c r="AU96" s="20" t="s">
        <v>84</v>
      </c>
      <c r="AY96" s="20" t="s">
        <v>120</v>
      </c>
      <c r="BE96" s="197">
        <f>IF(N96="základní",J96,0)</f>
        <v>0</v>
      </c>
      <c r="BF96" s="197">
        <f>IF(N96="snížená",J96,0)</f>
        <v>0</v>
      </c>
      <c r="BG96" s="197">
        <f>IF(N96="zákl. přenesená",J96,0)</f>
        <v>0</v>
      </c>
      <c r="BH96" s="197">
        <f>IF(N96="sníž. přenesená",J96,0)</f>
        <v>0</v>
      </c>
      <c r="BI96" s="197">
        <f>IF(N96="nulová",J96,0)</f>
        <v>0</v>
      </c>
      <c r="BJ96" s="20" t="s">
        <v>82</v>
      </c>
      <c r="BK96" s="197">
        <f>ROUND(I96*H96,2)</f>
        <v>0</v>
      </c>
      <c r="BL96" s="20" t="s">
        <v>246</v>
      </c>
      <c r="BM96" s="20" t="s">
        <v>269</v>
      </c>
    </row>
    <row r="97" spans="2:47" s="1" customFormat="1" ht="27">
      <c r="B97" s="37"/>
      <c r="C97" s="59"/>
      <c r="D97" s="198" t="s">
        <v>126</v>
      </c>
      <c r="E97" s="59"/>
      <c r="F97" s="199" t="s">
        <v>270</v>
      </c>
      <c r="G97" s="59"/>
      <c r="H97" s="59"/>
      <c r="I97" s="159"/>
      <c r="J97" s="59"/>
      <c r="K97" s="59"/>
      <c r="L97" s="57"/>
      <c r="M97" s="200"/>
      <c r="N97" s="38"/>
      <c r="O97" s="38"/>
      <c r="P97" s="38"/>
      <c r="Q97" s="38"/>
      <c r="R97" s="38"/>
      <c r="S97" s="38"/>
      <c r="T97" s="74"/>
      <c r="AT97" s="20" t="s">
        <v>126</v>
      </c>
      <c r="AU97" s="20" t="s">
        <v>84</v>
      </c>
    </row>
    <row r="98" spans="2:47" s="1" customFormat="1" ht="67.5">
      <c r="B98" s="37"/>
      <c r="C98" s="59"/>
      <c r="D98" s="198" t="s">
        <v>128</v>
      </c>
      <c r="E98" s="59"/>
      <c r="F98" s="201" t="s">
        <v>271</v>
      </c>
      <c r="G98" s="59"/>
      <c r="H98" s="59"/>
      <c r="I98" s="159"/>
      <c r="J98" s="59"/>
      <c r="K98" s="59"/>
      <c r="L98" s="57"/>
      <c r="M98" s="225"/>
      <c r="N98" s="226"/>
      <c r="O98" s="226"/>
      <c r="P98" s="226"/>
      <c r="Q98" s="226"/>
      <c r="R98" s="226"/>
      <c r="S98" s="226"/>
      <c r="T98" s="227"/>
      <c r="AT98" s="20" t="s">
        <v>128</v>
      </c>
      <c r="AU98" s="20" t="s">
        <v>84</v>
      </c>
    </row>
    <row r="99" spans="2:47" s="1" customFormat="1" ht="6.95" customHeight="1">
      <c r="B99" s="52"/>
      <c r="C99" s="53"/>
      <c r="D99" s="53"/>
      <c r="E99" s="53"/>
      <c r="F99" s="53"/>
      <c r="G99" s="53"/>
      <c r="H99" s="53"/>
      <c r="I99" s="135"/>
      <c r="J99" s="53"/>
      <c r="K99" s="53"/>
      <c r="L99" s="57"/>
    </row>
  </sheetData>
  <sheetProtection algorithmName="SHA-512" hashValue="rng7ufmGy8G/9KevyQEqlebEVS8n4uzhR4Ut8raqtRYNVgHBAaCgmySjBG0zCq2PfmS0pnVs886Po9PS6bAs+g==" saltValue="z5u4p219SdiAS0SvESB7asURh5jkK6GibVf4FXEbr3KciLCiXc1DIqIys1YZAYeAVDo6dyavHDjWAoxcaX0iiA==" spinCount="100000" sheet="1" objects="1" scenarios="1" formatColumns="0" formatRows="0" autoFilter="0"/>
  <autoFilter ref="C80:K98"/>
  <mergeCells count="10">
    <mergeCell ref="J51:J52"/>
    <mergeCell ref="E71:H71"/>
    <mergeCell ref="E73:H7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9055118110236227" right="0.59055118110236227" top="0.59055118110236227" bottom="0.59055118110236227" header="0" footer="0"/>
  <pageSetup paperSize="9" fitToHeight="100" orientation="landscape"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6</vt:i4>
      </vt:variant>
    </vt:vector>
  </HeadingPairs>
  <TitlesOfParts>
    <vt:vector size="9" baseType="lpstr">
      <vt:lpstr>Rekapitulace stavby</vt:lpstr>
      <vt:lpstr>01 - Oprava provizorního ...</vt:lpstr>
      <vt:lpstr>02 - VON</vt:lpstr>
      <vt:lpstr>'01 - Oprava provizorního ...'!Názvy_tisku</vt:lpstr>
      <vt:lpstr>'02 - VON'!Názvy_tisku</vt:lpstr>
      <vt:lpstr>'Rekapitulace stavby'!Názvy_tisku</vt:lpstr>
      <vt:lpstr>'01 - Oprava provizorního ...'!Oblast_tisku</vt:lpstr>
      <vt:lpstr>'02 - VON'!Oblast_tisku</vt:lpstr>
      <vt:lpstr>'Rekapitulace stavby'!Oblast_tisku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Ryba</dc:creator>
  <cp:lastModifiedBy>Petr</cp:lastModifiedBy>
  <cp:lastPrinted>2019-05-29T20:04:07Z</cp:lastPrinted>
  <dcterms:created xsi:type="dcterms:W3CDTF">2019-05-29T19:38:48Z</dcterms:created>
  <dcterms:modified xsi:type="dcterms:W3CDTF">2019-05-29T20:04:20Z</dcterms:modified>
</cp:coreProperties>
</file>